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885" tabRatio="883" activeTab="0"/>
  </bookViews>
  <sheets>
    <sheet name="Баланс" sheetId="1" r:id="rId1"/>
    <sheet name="Лист2" sheetId="2" r:id="rId2"/>
    <sheet name="Фин рез" sheetId="3" r:id="rId3"/>
    <sheet name="фактические" sheetId="4" r:id="rId4"/>
    <sheet name="Обязательства 2" sheetId="5" r:id="rId5"/>
    <sheet name="Обязательства 4" sheetId="6" r:id="rId6"/>
    <sheet name="Обязательства 5" sheetId="7" r:id="rId7"/>
    <sheet name="0503775" sheetId="8" r:id="rId8"/>
    <sheet name="пояснит" sheetId="9" r:id="rId9"/>
    <sheet name="поясн 2" sheetId="10" r:id="rId10"/>
    <sheet name="иные цели" sheetId="11" r:id="rId11"/>
    <sheet name="НФА 2" sheetId="12" r:id="rId12"/>
    <sheet name="НФА 4" sheetId="13" r:id="rId13"/>
    <sheet name="НФА 5" sheetId="14" r:id="rId14"/>
    <sheet name="Дебит 2" sheetId="15" r:id="rId15"/>
    <sheet name="Дебит 4" sheetId="16" r:id="rId16"/>
    <sheet name="Дебит 5" sheetId="17" r:id="rId17"/>
    <sheet name="Кредит 5" sheetId="18" r:id="rId18"/>
    <sheet name="Кредит 4 " sheetId="19" r:id="rId19"/>
    <sheet name="Кредит 2" sheetId="20" r:id="rId20"/>
  </sheets>
  <externalReferences>
    <externalReference r:id="rId23"/>
  </externalReferences>
  <definedNames>
    <definedName name="_xlnm.Print_Titles" localSheetId="0">'Баланс'!$14:$16</definedName>
    <definedName name="_xlnm.Print_Titles" localSheetId="6">'Обязательства 5'!$18:$26</definedName>
    <definedName name="_xlnm.Print_Titles" localSheetId="2">'Фин рез'!$12:$15</definedName>
    <definedName name="_xlnm.Print_Area" localSheetId="0">'Баланс'!$A$1:$K$256</definedName>
    <definedName name="_xlnm.Print_Area" localSheetId="11">'НФА 2'!$A$1:$P$79</definedName>
    <definedName name="_xlnm.Print_Area" localSheetId="12">'НФА 4'!$A$1:$P$79</definedName>
    <definedName name="_xlnm.Print_Area" localSheetId="13">'НФА 5'!$A$1:$P$79</definedName>
    <definedName name="_xlnm.Print_Area" localSheetId="4">'Обязательства 2'!$A$1:$K$69</definedName>
    <definedName name="_xlnm.Print_Area" localSheetId="5">'Обязательства 4'!$A$1:$K$69</definedName>
    <definedName name="_xlnm.Print_Area" localSheetId="2">'Фин рез'!$A$1:$G$118</definedName>
  </definedNames>
  <calcPr fullCalcOnLoad="1"/>
</workbook>
</file>

<file path=xl/sharedStrings.xml><?xml version="1.0" encoding="utf-8"?>
<sst xmlns="http://schemas.openxmlformats.org/spreadsheetml/2006/main" count="2792" uniqueCount="1144">
  <si>
    <t>Амортизация прочих основных средств</t>
  </si>
  <si>
    <t>0104Х8000</t>
  </si>
  <si>
    <t>058</t>
  </si>
  <si>
    <t>1.3. Вложения в основные средства</t>
  </si>
  <si>
    <t>0106Х1000</t>
  </si>
  <si>
    <t>1.4. Основные средства в пути</t>
  </si>
  <si>
    <t>0107Х1000</t>
  </si>
  <si>
    <t>2. Движение нематериальных активов</t>
  </si>
  <si>
    <t>0102Х0000</t>
  </si>
  <si>
    <t>2.1. Нематериальные активы</t>
  </si>
  <si>
    <t>2.2. Амортизация нематериальных активов</t>
  </si>
  <si>
    <t>0104Х9000</t>
  </si>
  <si>
    <t>2.3. Вложения в нематериальные активы</t>
  </si>
  <si>
    <t>0106Х2000</t>
  </si>
  <si>
    <t>3. Движение непроизведенных активов</t>
  </si>
  <si>
    <t>3.1. Непроизведенные активы</t>
  </si>
  <si>
    <t>Земля</t>
  </si>
  <si>
    <t>0103Х1000</t>
  </si>
  <si>
    <t>151</t>
  </si>
  <si>
    <t>Ресурсы недр</t>
  </si>
  <si>
    <t>0103Х2000</t>
  </si>
  <si>
    <t>Прочие непроизведенные активы</t>
  </si>
  <si>
    <t>0103Х3000</t>
  </si>
  <si>
    <t>3.2. Капитальные вложения в непроизведенные активы</t>
  </si>
  <si>
    <t>0106Х3000</t>
  </si>
  <si>
    <t>4. Движение материальных запасов</t>
  </si>
  <si>
    <t>4.1. Материальные запасы</t>
  </si>
  <si>
    <t>4.2. Вложения в  материальные запасы</t>
  </si>
  <si>
    <t>0106Х4000</t>
  </si>
  <si>
    <t>4.3. Материальные запасы в пути</t>
  </si>
  <si>
    <t>0107Х3000</t>
  </si>
  <si>
    <t>1.1. Основные средства, всего</t>
  </si>
  <si>
    <t>из них</t>
  </si>
  <si>
    <t>311</t>
  </si>
  <si>
    <t>особо ценное имущество</t>
  </si>
  <si>
    <t>312</t>
  </si>
  <si>
    <t>1.2. Амортизация основных средств, всего</t>
  </si>
  <si>
    <t>1.3. Вложения в основные средства, всего</t>
  </si>
  <si>
    <t>010611000</t>
  </si>
  <si>
    <t>010621000</t>
  </si>
  <si>
    <t>1.4. Основные средства в пути, всего</t>
  </si>
  <si>
    <t>341</t>
  </si>
  <si>
    <t>342</t>
  </si>
  <si>
    <t>2.1. Нематериальные активы, всего</t>
  </si>
  <si>
    <t>2.2. Амортизация нематериальных активов, всего</t>
  </si>
  <si>
    <t>2.3. Вложения в нематериальные активы, всего</t>
  </si>
  <si>
    <t>010622000</t>
  </si>
  <si>
    <t>010310000</t>
  </si>
  <si>
    <t>3.2. Вложения в непроизведенные активы</t>
  </si>
  <si>
    <t>010613000</t>
  </si>
  <si>
    <t>4.1. Материальные запасы, всего</t>
  </si>
  <si>
    <t>4.2. Вложения в материальные запасы, всего</t>
  </si>
  <si>
    <t>010624000</t>
  </si>
  <si>
    <t>010723000</t>
  </si>
  <si>
    <t>432</t>
  </si>
  <si>
    <t>Забалансовый счет</t>
  </si>
  <si>
    <t>1. Имущество, полученное в пользование</t>
  </si>
  <si>
    <t>01</t>
  </si>
  <si>
    <t>450</t>
  </si>
  <si>
    <t>в том числе</t>
  </si>
  <si>
    <t>451</t>
  </si>
  <si>
    <t>452</t>
  </si>
  <si>
    <t>движимое</t>
  </si>
  <si>
    <t>453</t>
  </si>
  <si>
    <t>2. Материальные ценности, принятые на хранение</t>
  </si>
  <si>
    <t>02</t>
  </si>
  <si>
    <t>3. Бланки строгой отчетности</t>
  </si>
  <si>
    <t>03</t>
  </si>
  <si>
    <t>05</t>
  </si>
  <si>
    <t>материальные запасы</t>
  </si>
  <si>
    <t>483</t>
  </si>
  <si>
    <t>484</t>
  </si>
  <si>
    <t>07</t>
  </si>
  <si>
    <t>иное движимое имущество</t>
  </si>
  <si>
    <t>524</t>
  </si>
  <si>
    <t>8. Периодические издания для пользования</t>
  </si>
  <si>
    <t>23</t>
  </si>
  <si>
    <t>9. Имущество, переданное в доверительное управление</t>
  </si>
  <si>
    <t>24</t>
  </si>
  <si>
    <t>543</t>
  </si>
  <si>
    <t>нематериальные активы</t>
  </si>
  <si>
    <t>544</t>
  </si>
  <si>
    <t>545</t>
  </si>
  <si>
    <t>546</t>
  </si>
  <si>
    <t>547</t>
  </si>
  <si>
    <t>25</t>
  </si>
  <si>
    <t>551</t>
  </si>
  <si>
    <t>552</t>
  </si>
  <si>
    <t>553</t>
  </si>
  <si>
    <t>554</t>
  </si>
  <si>
    <t>555</t>
  </si>
  <si>
    <t>556</t>
  </si>
  <si>
    <t>557</t>
  </si>
  <si>
    <t>11. Имущество, переданное в безвозмездное пользование</t>
  </si>
  <si>
    <t>26</t>
  </si>
  <si>
    <t>561</t>
  </si>
  <si>
    <t>562</t>
  </si>
  <si>
    <t>563</t>
  </si>
  <si>
    <t>564</t>
  </si>
  <si>
    <t>565</t>
  </si>
  <si>
    <t>566</t>
  </si>
  <si>
    <t>567</t>
  </si>
  <si>
    <t>2. Недвижимое и особо ценное имущество учреждения</t>
  </si>
  <si>
    <t>3. Движение материальных ценностей на забалансовых счетах</t>
  </si>
  <si>
    <t>1. Нефинансовые активы</t>
  </si>
  <si>
    <t>Вид деятельности</t>
  </si>
  <si>
    <t>Сведения о движении нефинансовых активов учреждения</t>
  </si>
  <si>
    <t>0503768</t>
  </si>
  <si>
    <t>Баланс</t>
  </si>
  <si>
    <t>Отчет о финанс</t>
  </si>
  <si>
    <t>основные ср</t>
  </si>
  <si>
    <t>непроизв активы</t>
  </si>
  <si>
    <t>немат активы</t>
  </si>
  <si>
    <t>амортизация</t>
  </si>
  <si>
    <t>если в отчетном периоде было выбытие основных средств, то контрольное соотношение выполняться не будет на сумму списания амортизации по выбывшему основному средству</t>
  </si>
  <si>
    <t>перв стоимость осн=чистому поступл+аморт</t>
  </si>
  <si>
    <t>мат запасы</t>
  </si>
  <si>
    <t>бюдж кредиты</t>
  </si>
  <si>
    <t>ден средства учреждения</t>
  </si>
  <si>
    <t>увеличение кредит задолженности</t>
  </si>
  <si>
    <t>доходы</t>
  </si>
  <si>
    <t>расходы</t>
  </si>
  <si>
    <t>чистый операционный результат</t>
  </si>
  <si>
    <t>чист увеличение дебиторской задолженности</t>
  </si>
  <si>
    <t>целевые средства</t>
  </si>
  <si>
    <t>Сведения по дебиторской и кредиторской задолженности учреждения</t>
  </si>
  <si>
    <t>Вид задолженности</t>
  </si>
  <si>
    <t>0503769</t>
  </si>
  <si>
    <t>дебиторская</t>
  </si>
  <si>
    <t>из них недвижимое имущество</t>
  </si>
  <si>
    <t>из них особо ценное имущество</t>
  </si>
  <si>
    <t xml:space="preserve"> из них особо ценное имущество</t>
  </si>
  <si>
    <t xml:space="preserve"> из них особо ценное имущество </t>
  </si>
  <si>
    <t>в том числе недвижимое имущество</t>
  </si>
  <si>
    <t>из них непроизведенное имущество</t>
  </si>
  <si>
    <t>в том числе основные средства</t>
  </si>
  <si>
    <t>из них особо ценное движимое имущество</t>
  </si>
  <si>
    <t>5. Переходящие награды, призы, кубки и ценные подарки, сувениры</t>
  </si>
  <si>
    <t>6. Основные средства, стоимостью до 3000 рублей включительно в эксплуатации</t>
  </si>
  <si>
    <t>в том числе особо ценное имущество</t>
  </si>
  <si>
    <t>10. Имущество, переданное в возмездное пользование (аренду)</t>
  </si>
  <si>
    <t>4. Материальные ценности, оплаченные по централизованному снабжению, всего</t>
  </si>
  <si>
    <t>7. Материальные ценности, полученные по централизованному снабжению</t>
  </si>
  <si>
    <t>проверка с балансом</t>
  </si>
  <si>
    <t>начало периода</t>
  </si>
  <si>
    <t>конец периода</t>
  </si>
  <si>
    <t>Амортизация производственного и хозяйственного инвентаря</t>
  </si>
  <si>
    <t>4 302 23000</t>
  </si>
  <si>
    <t>ООО Сервис Центр"</t>
  </si>
  <si>
    <t>Организация питания малоимущим</t>
  </si>
  <si>
    <t>Обеспечение малоимущих детей бесплатным комплектом учебников</t>
  </si>
  <si>
    <t>Денежное вознаграждение классного руководство</t>
  </si>
  <si>
    <t>5200900</t>
  </si>
  <si>
    <t>Летний отдых</t>
  </si>
  <si>
    <t>4362100</t>
  </si>
  <si>
    <t>КОСГУ</t>
  </si>
  <si>
    <t>остаток на начало отчетного периода</t>
  </si>
  <si>
    <t>кассовые расходы</t>
  </si>
  <si>
    <t>фактические расходы</t>
  </si>
  <si>
    <t>остаток на конец отчетного периода</t>
  </si>
  <si>
    <t>итого по отчету</t>
  </si>
  <si>
    <t>приобретено</t>
  </si>
  <si>
    <t>безвозмездно</t>
  </si>
  <si>
    <t xml:space="preserve">Модернизация </t>
  </si>
  <si>
    <t>земля</t>
  </si>
  <si>
    <t>безвозм НФА</t>
  </si>
  <si>
    <t>Деньги ПДД</t>
  </si>
  <si>
    <t>Расчеты с учредит</t>
  </si>
  <si>
    <t>4.206.23.000</t>
  </si>
  <si>
    <t>Финансовый результат экономического субъекта (040100000) (стр. 623 + стр. 623.1 + стр. 624 + стр. 625 + стр. 626)</t>
  </si>
  <si>
    <t>ПДД</t>
  </si>
  <si>
    <t>МЗ</t>
  </si>
  <si>
    <t>Поступление (увеличение)</t>
  </si>
  <si>
    <t>получено безвозмездно</t>
  </si>
  <si>
    <t>оприходовано неучтенных (восстановлено в учете)</t>
  </si>
  <si>
    <t>Выбытие (уменьшение)</t>
  </si>
  <si>
    <t>передано безвозмездно</t>
  </si>
  <si>
    <t>в результате недостач, хищений</t>
  </si>
  <si>
    <t>списано по ветхости и износу</t>
  </si>
  <si>
    <t>приобретено (изготовлено)</t>
  </si>
  <si>
    <t>Администрация Ковылкинского муниципального района РМ</t>
  </si>
  <si>
    <t>Управление по социальной работе администрации Ковылкинского муниципального района РМ</t>
  </si>
  <si>
    <t>902</t>
  </si>
  <si>
    <t>Наименование дебитора/кредитора</t>
  </si>
  <si>
    <t>21 счет иные цели</t>
  </si>
  <si>
    <t>деятельность по государственному (муниципальному) заданию</t>
  </si>
  <si>
    <t>амортизация ОЦИ*</t>
  </si>
  <si>
    <t>337</t>
  </si>
  <si>
    <t>остаточная стоимость ОЦИ (стр. 336+стр.337)</t>
  </si>
  <si>
    <t>338</t>
  </si>
  <si>
    <t>Итого по разделу II (стр.170  + стр.210 + стр.230 + стр.260 + стр.290 + стр.310 + стр.320 + стр. 330 + стр.370+380 )</t>
  </si>
  <si>
    <t>570</t>
  </si>
  <si>
    <t>580</t>
  </si>
  <si>
    <t>Расчеты по ущербу и иным доходам (020900000)</t>
  </si>
  <si>
    <t>590</t>
  </si>
  <si>
    <t>Итого по разделу III (стр.470+ стр.490 + стр. 510 + стр.530+570+580+590)</t>
  </si>
  <si>
    <t>623.1</t>
  </si>
  <si>
    <t>626</t>
  </si>
  <si>
    <t>финансовый результат по начисленной амортизации ОЦИ</t>
  </si>
  <si>
    <t>резервы предстоящих расходов (040160000)</t>
  </si>
  <si>
    <t>020971000 "Расчеты по ущербу основным средствам"</t>
  </si>
  <si>
    <t>020972000 "Расчеты по ущербу нематериальным активам"</t>
  </si>
  <si>
    <t>020973000 "Расчеты по ущербу непроизведенным активам"</t>
  </si>
  <si>
    <t>020974000 "Расчеты по ущербу материальных запасов"</t>
  </si>
  <si>
    <t>020981000 "Расчеты по недостачам денежных средств"</t>
  </si>
  <si>
    <t>020982000 "Расчеты по недостачам иных финансовых активов"</t>
  </si>
  <si>
    <t xml:space="preserve">Учреждение: </t>
  </si>
  <si>
    <t>по ОКТМО</t>
  </si>
  <si>
    <t>в том числе:
субсидии</t>
  </si>
  <si>
    <t xml:space="preserve"> субсидии на осуществление капитальных вложений</t>
  </si>
  <si>
    <t>иные трансферты</t>
  </si>
  <si>
    <t>172.1</t>
  </si>
  <si>
    <t>расчеты с учредителем</t>
  </si>
  <si>
    <t>172.2</t>
  </si>
  <si>
    <t>металлолом, остаточная ст-ть списанных ос</t>
  </si>
  <si>
    <t>субсидия мз и иные цели</t>
  </si>
  <si>
    <t>172.3</t>
  </si>
  <si>
    <t>Резервы предстоящих расходов</t>
  </si>
  <si>
    <t>303</t>
  </si>
  <si>
    <t>Учреждение:</t>
  </si>
  <si>
    <t>Приложение №2</t>
  </si>
  <si>
    <t>к Изменениям, утвержденным приказом Министерства финансов Российской Федерации</t>
  </si>
  <si>
    <t>от "29" декабря 2014г. №172н</t>
  </si>
  <si>
    <t>об  обязательствах учреждения</t>
  </si>
  <si>
    <t>0503738</t>
  </si>
  <si>
    <t>на 1 апреля 2015 г.</t>
  </si>
  <si>
    <t xml:space="preserve">             Дата</t>
  </si>
  <si>
    <t xml:space="preserve">Обособленное подразделение </t>
  </si>
  <si>
    <t xml:space="preserve">Учредитель </t>
  </si>
  <si>
    <t xml:space="preserve">      по ОКТМО</t>
  </si>
  <si>
    <t xml:space="preserve">Наименование органа, </t>
  </si>
  <si>
    <t xml:space="preserve">осуществляющего полномочия учредителя  </t>
  </si>
  <si>
    <t xml:space="preserve">   Глава по БК</t>
  </si>
  <si>
    <t>Вид финансового обеспечения (деятельности)</t>
  </si>
  <si>
    <t>собственные доходы учреждения</t>
  </si>
  <si>
    <t>Периодичность:  квартальная, годовая</t>
  </si>
  <si>
    <t xml:space="preserve">Единица измерения:  руб. </t>
  </si>
  <si>
    <t xml:space="preserve">         по ОКЕИ</t>
  </si>
  <si>
    <t xml:space="preserve">383 </t>
  </si>
  <si>
    <t>Обязательства</t>
  </si>
  <si>
    <t>Исполнено денежных обязательств</t>
  </si>
  <si>
    <t>принимаемые обязательства</t>
  </si>
  <si>
    <t>принятые обязательства</t>
  </si>
  <si>
    <t>денежные обязательства</t>
  </si>
  <si>
    <t>из них с применением конкурентных способов</t>
  </si>
  <si>
    <t>1. Обязательства текущего (отчетного) финансового года по расходам, всего</t>
  </si>
  <si>
    <t>X</t>
  </si>
  <si>
    <t xml:space="preserve">      в том числе</t>
  </si>
  <si>
    <t>Расходы</t>
  </si>
  <si>
    <t>3. Обязательства финансовых годов, следующих за текущим (отчетным) финансовым годом, всего</t>
  </si>
  <si>
    <t xml:space="preserve"> </t>
  </si>
  <si>
    <t>по расходам</t>
  </si>
  <si>
    <t>910</t>
  </si>
  <si>
    <t>по выплатам источников финансирования дефицита учреждения</t>
  </si>
  <si>
    <t>920</t>
  </si>
  <si>
    <t>999</t>
  </si>
  <si>
    <t>0352611</t>
  </si>
  <si>
    <t>0357617</t>
  </si>
  <si>
    <t>0227707</t>
  </si>
  <si>
    <t>МБОУ "Парапинская средняя общеобразовательная школа"</t>
  </si>
  <si>
    <t>МБОУ "Парапинская  средняя общеобразовательная школа"</t>
  </si>
  <si>
    <t xml:space="preserve"> Руководитель  </t>
  </si>
  <si>
    <t xml:space="preserve">Руководитель финансово-   </t>
  </si>
  <si>
    <t xml:space="preserve">                                      </t>
  </si>
  <si>
    <t xml:space="preserve">Главный бухгалтер  </t>
  </si>
  <si>
    <t xml:space="preserve">        Централизованная бухгалтерия</t>
  </si>
  <si>
    <t xml:space="preserve">              (наименование, ОГРН, ИНН,КПП, местонахождение )</t>
  </si>
  <si>
    <t>Руководитель                  _____________________           ___________________         __________________________</t>
  </si>
  <si>
    <t>(уполномоченное лицо)              (должность)                            (подпись)                             (расшифровка подписи)</t>
  </si>
  <si>
    <t xml:space="preserve"> (расшифровка подписи)</t>
  </si>
  <si>
    <t>Нефинансовые активы</t>
  </si>
  <si>
    <t>д</t>
  </si>
  <si>
    <t>к</t>
  </si>
  <si>
    <t>20 счет МЗ</t>
  </si>
  <si>
    <t>20 счет ПДД</t>
  </si>
  <si>
    <t xml:space="preserve">Код формы по ОКУД  </t>
  </si>
  <si>
    <t>(дебиторская / кредиторская)</t>
  </si>
  <si>
    <t>1. Сведения о дебиторской (кредиторской) задолженности учреждения</t>
  </si>
  <si>
    <t>Номер счета
бухгалтерского учета</t>
  </si>
  <si>
    <t>Сумма задолженности, руб.</t>
  </si>
  <si>
    <t>на конец отчетного периода</t>
  </si>
  <si>
    <t>долгосрочная</t>
  </si>
  <si>
    <t>просроченная</t>
  </si>
  <si>
    <t xml:space="preserve">   крупные сделки</t>
  </si>
  <si>
    <t xml:space="preserve">   сделки с заинтересованностью</t>
  </si>
  <si>
    <t>2 206 12 000</t>
  </si>
  <si>
    <t>2 206 13 000</t>
  </si>
  <si>
    <t>2 206 21 000</t>
  </si>
  <si>
    <t>2 206 22 000</t>
  </si>
  <si>
    <t>2 206 23 000</t>
  </si>
  <si>
    <t>2 206 24 000</t>
  </si>
  <si>
    <t>2 206 25 000</t>
  </si>
  <si>
    <t>2 206 26 000</t>
  </si>
  <si>
    <t>4 206 13 000</t>
  </si>
  <si>
    <t>4 206 21 000</t>
  </si>
  <si>
    <t>4 206 22 000</t>
  </si>
  <si>
    <t>4 206 23 000</t>
  </si>
  <si>
    <t>4 206 24 000</t>
  </si>
  <si>
    <t>4 206 25 000</t>
  </si>
  <si>
    <t>4 206 26 000</t>
  </si>
  <si>
    <t>кредиторская</t>
  </si>
  <si>
    <t>списана дебиторка по доходам (205сч)+кредиторка (302сч)</t>
  </si>
  <si>
    <r>
      <t xml:space="preserve">Доходы </t>
    </r>
    <r>
      <rPr>
        <sz val="9"/>
        <color indexed="10"/>
        <rFont val="Arial Cyr"/>
        <family val="0"/>
      </rPr>
      <t>(стр.030 + стр.040 + стр.050 + стр.060 + стр.090 + стр.100 + стр.110)</t>
    </r>
  </si>
  <si>
    <r>
      <t xml:space="preserve">Расходы </t>
    </r>
    <r>
      <rPr>
        <sz val="9"/>
        <color indexed="10"/>
        <rFont val="Arial Cyr"/>
        <family val="0"/>
      </rPr>
      <t xml:space="preserve"> (стр.160 + стр.170 + стр. 190 + стр.210 + стр. 230 + стр. 240 стр. 260 + стр. 270 + стр. 280)</t>
    </r>
  </si>
  <si>
    <r>
      <t xml:space="preserve">Чистый операционный результат </t>
    </r>
    <r>
      <rPr>
        <sz val="8"/>
        <color indexed="10"/>
        <rFont val="Arial Cyr"/>
        <family val="0"/>
      </rPr>
      <t>(стр.301 - стр.302+стр.303); (стр.310 + стр.380)</t>
    </r>
  </si>
  <si>
    <r>
      <t xml:space="preserve">Операции с нефинансовыми активами </t>
    </r>
    <r>
      <rPr>
        <sz val="8"/>
        <color indexed="10"/>
        <rFont val="Arial Cyr"/>
        <family val="0"/>
      </rPr>
      <t>(стр.320 + стр.330 + стр.350 + стр.360+370)</t>
    </r>
  </si>
  <si>
    <r>
      <t xml:space="preserve">Операции с финансовыми активами и обязательствами </t>
    </r>
    <r>
      <rPr>
        <sz val="9"/>
        <color indexed="10"/>
        <rFont val="Arial Cyr"/>
        <family val="0"/>
      </rPr>
      <t>(стр.390 - стр.510)</t>
    </r>
  </si>
  <si>
    <r>
      <t xml:space="preserve">Операции с финансовыми активами </t>
    </r>
    <r>
      <rPr>
        <sz val="8"/>
        <color indexed="10"/>
        <rFont val="Arial Cyr"/>
        <family val="0"/>
      </rPr>
      <t>(стр.410 + стр.420 + стр.440 +стр.460 + стр.470 + стр.480)</t>
    </r>
  </si>
  <si>
    <r>
      <t xml:space="preserve">Операции с обязательствами </t>
    </r>
    <r>
      <rPr>
        <sz val="8"/>
        <color indexed="10"/>
        <rFont val="Arial Cyr"/>
        <family val="0"/>
      </rPr>
      <t>(стр.520 + стр.530 + стр.540)</t>
    </r>
  </si>
  <si>
    <r>
      <t>Расчеты по ущербу и иным доходам</t>
    </r>
    <r>
      <rPr>
        <sz val="8"/>
        <color indexed="10"/>
        <rFont val="Arial Cyr"/>
        <family val="2"/>
      </rPr>
      <t xml:space="preserve"> (020900000)</t>
    </r>
  </si>
  <si>
    <r>
      <t xml:space="preserve">в том числе:
</t>
    </r>
    <r>
      <rPr>
        <sz val="8"/>
        <color indexed="10"/>
        <rFont val="Arial Cyr"/>
        <family val="0"/>
      </rPr>
      <t>расчеты по налоговым вычетам по НДС</t>
    </r>
    <r>
      <rPr>
        <sz val="8"/>
        <color indexed="10"/>
        <rFont val="Arial Cyr"/>
        <family val="2"/>
      </rPr>
      <t xml:space="preserve"> (021001000)</t>
    </r>
  </si>
  <si>
    <t>СВЕДЕНИЯ</t>
  </si>
  <si>
    <t>о принятых и неисполненных обязательствах</t>
  </si>
  <si>
    <t>1. Аналитическая информация о неисполненных обязательствах</t>
  </si>
  <si>
    <t>Номер (код) счета
бюджетного учета</t>
  </si>
  <si>
    <t>Не исполнено
обязательств, руб.</t>
  </si>
  <si>
    <t>Дата (месяц, год)</t>
  </si>
  <si>
    <t>Контрагент</t>
  </si>
  <si>
    <t>Причина неисполнения</t>
  </si>
  <si>
    <t>возникновения
обязательства</t>
  </si>
  <si>
    <t>исполнения
по правовому
основанию</t>
  </si>
  <si>
    <t>пояснение</t>
  </si>
  <si>
    <t>Итого по коду счета</t>
  </si>
  <si>
    <t>2. Аналитическая информация о неисполненных денежных обязательствах</t>
  </si>
  <si>
    <t>Всего</t>
  </si>
  <si>
    <t>0503775</t>
  </si>
  <si>
    <t>дебиторка</t>
  </si>
  <si>
    <t>кредиторка</t>
  </si>
  <si>
    <t>разница</t>
  </si>
  <si>
    <t>051</t>
  </si>
  <si>
    <t>052</t>
  </si>
  <si>
    <t>100</t>
  </si>
  <si>
    <t>101</t>
  </si>
  <si>
    <t>102</t>
  </si>
  <si>
    <t>103</t>
  </si>
  <si>
    <t>104</t>
  </si>
  <si>
    <t>субсчет</t>
  </si>
  <si>
    <t>010100000</t>
  </si>
  <si>
    <t>010200000</t>
  </si>
  <si>
    <t>010300000</t>
  </si>
  <si>
    <t>010500000</t>
  </si>
  <si>
    <t>020500000</t>
  </si>
  <si>
    <t>020600000</t>
  </si>
  <si>
    <t>020700000</t>
  </si>
  <si>
    <t>020800000</t>
  </si>
  <si>
    <t>020900000</t>
  </si>
  <si>
    <t>021001000</t>
  </si>
  <si>
    <t>021003000</t>
  </si>
  <si>
    <t>030100000</t>
  </si>
  <si>
    <t>030200000</t>
  </si>
  <si>
    <t>030301000</t>
  </si>
  <si>
    <t>030303000</t>
  </si>
  <si>
    <t>030304000</t>
  </si>
  <si>
    <t>030401000</t>
  </si>
  <si>
    <t>030402000</t>
  </si>
  <si>
    <t>030403000</t>
  </si>
  <si>
    <t>030404000</t>
  </si>
  <si>
    <t>040100000</t>
  </si>
  <si>
    <t>290</t>
  </si>
  <si>
    <t>400</t>
  </si>
  <si>
    <t>510</t>
  </si>
  <si>
    <t>511</t>
  </si>
  <si>
    <t>512</t>
  </si>
  <si>
    <t>530</t>
  </si>
  <si>
    <t>383</t>
  </si>
  <si>
    <t>по ОКЕИ</t>
  </si>
  <si>
    <t>Код строки</t>
  </si>
  <si>
    <t>КОДЫ</t>
  </si>
  <si>
    <t/>
  </si>
  <si>
    <t>А К Т И В</t>
  </si>
  <si>
    <t xml:space="preserve">      На начало года</t>
  </si>
  <si>
    <t>итого</t>
  </si>
  <si>
    <t>IV. Финансовый результат</t>
  </si>
  <si>
    <t xml:space="preserve">На конец отчетного периода </t>
  </si>
  <si>
    <t>II. Финансовые активы</t>
  </si>
  <si>
    <t>III. Обязательства</t>
  </si>
  <si>
    <t>Форма по ОКУД</t>
  </si>
  <si>
    <t>Дата</t>
  </si>
  <si>
    <t>I. Нефинансовые активы</t>
  </si>
  <si>
    <t>010</t>
  </si>
  <si>
    <t>020</t>
  </si>
  <si>
    <t>030</t>
  </si>
  <si>
    <t>040</t>
  </si>
  <si>
    <t>050</t>
  </si>
  <si>
    <t>060</t>
  </si>
  <si>
    <t>070</t>
  </si>
  <si>
    <t>Материальные запасы (010500000)</t>
  </si>
  <si>
    <t>080</t>
  </si>
  <si>
    <t>090</t>
  </si>
  <si>
    <t>091</t>
  </si>
  <si>
    <t>093</t>
  </si>
  <si>
    <t>094</t>
  </si>
  <si>
    <t>Нефинансовые активы в пути (010700000)</t>
  </si>
  <si>
    <t>150</t>
  </si>
  <si>
    <t>Денежные средства учреждения (020100000)</t>
  </si>
  <si>
    <t>210</t>
  </si>
  <si>
    <t>211</t>
  </si>
  <si>
    <t>212</t>
  </si>
  <si>
    <t>213</t>
  </si>
  <si>
    <t>Финансовые вложения (020400000)</t>
  </si>
  <si>
    <t>230</t>
  </si>
  <si>
    <t>Расчеты по выданным авансам (020600000)</t>
  </si>
  <si>
    <t>Расчеты с подотчетными лицами (020800000)</t>
  </si>
  <si>
    <t>Расчеты с кредиторами по долговым обязательствам (030100000)</t>
  </si>
  <si>
    <t>Расчеты по платежам в бюджеты (030300000)</t>
  </si>
  <si>
    <t>расчеты по налогу на добавленную стоимость (030304000)</t>
  </si>
  <si>
    <t>Прочие расчеты с кредиторами (030400000)</t>
  </si>
  <si>
    <t>расчеты с депонентами (030402000)</t>
  </si>
  <si>
    <t>П А С С И В</t>
  </si>
  <si>
    <t>260</t>
  </si>
  <si>
    <t>320</t>
  </si>
  <si>
    <t>490</t>
  </si>
  <si>
    <t>600</t>
  </si>
  <si>
    <t>по ОКАТО</t>
  </si>
  <si>
    <t>470</t>
  </si>
  <si>
    <t>170</t>
  </si>
  <si>
    <t>171</t>
  </si>
  <si>
    <t>172</t>
  </si>
  <si>
    <t>173</t>
  </si>
  <si>
    <t>174</t>
  </si>
  <si>
    <t>175</t>
  </si>
  <si>
    <t>176</t>
  </si>
  <si>
    <t>310</t>
  </si>
  <si>
    <t>330</t>
  </si>
  <si>
    <t>331</t>
  </si>
  <si>
    <t>410</t>
  </si>
  <si>
    <t>513</t>
  </si>
  <si>
    <t>514</t>
  </si>
  <si>
    <t>515</t>
  </si>
  <si>
    <t>516</t>
  </si>
  <si>
    <t>531</t>
  </si>
  <si>
    <t>532</t>
  </si>
  <si>
    <t>533</t>
  </si>
  <si>
    <t>620</t>
  </si>
  <si>
    <t>900</t>
  </si>
  <si>
    <t>БАЛАНС (стр.600 + стр. 620)</t>
  </si>
  <si>
    <t>011</t>
  </si>
  <si>
    <t>012</t>
  </si>
  <si>
    <t>177</t>
  </si>
  <si>
    <t>534</t>
  </si>
  <si>
    <t>БАЛАНС</t>
  </si>
  <si>
    <t xml:space="preserve">        по ОКПО</t>
  </si>
  <si>
    <t>010410000</t>
  </si>
  <si>
    <t>Вложения в финансовые активы (021500000)</t>
  </si>
  <si>
    <t>021500000</t>
  </si>
  <si>
    <t>Расчеты по доходам (020500000)</t>
  </si>
  <si>
    <t>333</t>
  </si>
  <si>
    <t>Расчеты по принятым обязательствам (030200000)</t>
  </si>
  <si>
    <t>расчеты по налогу на прибыль организаций (030303000)</t>
  </si>
  <si>
    <t>расчеты по удержаниям из выплат по оплате труда (030403000)</t>
  </si>
  <si>
    <t>внутриведомственные  расчеты (030404000)</t>
  </si>
  <si>
    <t>&lt;*&gt; Данные по этим строкам в валюту баланса не входят.</t>
  </si>
  <si>
    <t>013</t>
  </si>
  <si>
    <t>014</t>
  </si>
  <si>
    <t>021</t>
  </si>
  <si>
    <t>023</t>
  </si>
  <si>
    <t>024</t>
  </si>
  <si>
    <t>Основные средства (остаточная стоимость, стр.010 -  стр.020)</t>
  </si>
  <si>
    <t>031</t>
  </si>
  <si>
    <t>033</t>
  </si>
  <si>
    <t>иное движимое имущество учреждения (остаточная стоимость, стр.013 -  стр.023)</t>
  </si>
  <si>
    <t>034</t>
  </si>
  <si>
    <t>предметы лизинга (остаточная стоимость, стр.014 -  стр.024)</t>
  </si>
  <si>
    <t>Нематериальные активы (балансовая стоимость, 010200000)*, всего</t>
  </si>
  <si>
    <t>010440000</t>
  </si>
  <si>
    <t>010430000</t>
  </si>
  <si>
    <t>010140000</t>
  </si>
  <si>
    <t>010130000</t>
  </si>
  <si>
    <t>010110000</t>
  </si>
  <si>
    <t>иное движимое имущество учреждения (010230000) *</t>
  </si>
  <si>
    <t>010230000</t>
  </si>
  <si>
    <t>042</t>
  </si>
  <si>
    <t>043</t>
  </si>
  <si>
    <t>предметы лизинга  (010240000) *</t>
  </si>
  <si>
    <t>010240000</t>
  </si>
  <si>
    <t>Амортизация нематериальных активов *</t>
  </si>
  <si>
    <t>иного движимого имущества учреждения (010439000) *</t>
  </si>
  <si>
    <t>010439000</t>
  </si>
  <si>
    <t>053</t>
  </si>
  <si>
    <t>предметов лизинга  (010449000) *</t>
  </si>
  <si>
    <t>010449000</t>
  </si>
  <si>
    <t>Нематериальные активы (остаточная стоимость, стр. 040 -  стр.050)</t>
  </si>
  <si>
    <t>062</t>
  </si>
  <si>
    <t>иное движимое имущество учреждения (остаточная стоимость, стр. 042 -  стр.052)</t>
  </si>
  <si>
    <t>063</t>
  </si>
  <si>
    <t>предметы лизинга (остаточная стоимость, стр. 043 -  стр.053)</t>
  </si>
  <si>
    <t>Непроизведенные активы (балансовая стоимость, 010300000)</t>
  </si>
  <si>
    <t>Вложения в нефинансовые активы (010600000)</t>
  </si>
  <si>
    <t>010600000</t>
  </si>
  <si>
    <t>010610000</t>
  </si>
  <si>
    <t>в иное движимое имущество учреждения (010630000)</t>
  </si>
  <si>
    <t>в предметы лизинга (010640000)</t>
  </si>
  <si>
    <t>010640000</t>
  </si>
  <si>
    <t>010700000</t>
  </si>
  <si>
    <t>010710000</t>
  </si>
  <si>
    <t>иное движимое имущество учреждения в пути (010730000)</t>
  </si>
  <si>
    <t>010730000</t>
  </si>
  <si>
    <t>предметы лизинга в пути (010740000)</t>
  </si>
  <si>
    <t>010740000</t>
  </si>
  <si>
    <t>140</t>
  </si>
  <si>
    <t>Затраты на изготовление готовой продукции, выполнение работ, услуг (010900000)</t>
  </si>
  <si>
    <t>010900000</t>
  </si>
  <si>
    <t>020100000</t>
  </si>
  <si>
    <t>020111000</t>
  </si>
  <si>
    <t>020113000</t>
  </si>
  <si>
    <t>020121000</t>
  </si>
  <si>
    <t>020123000</t>
  </si>
  <si>
    <t>аккредитивы на счетах учреждения в кредитной организации (020126000)</t>
  </si>
  <si>
    <t>020126000</t>
  </si>
  <si>
    <t>020127000</t>
  </si>
  <si>
    <t>касса (020134000)</t>
  </si>
  <si>
    <t>020134000</t>
  </si>
  <si>
    <t>178</t>
  </si>
  <si>
    <t>денежные документы (020135000)</t>
  </si>
  <si>
    <t>020135000</t>
  </si>
  <si>
    <t>179</t>
  </si>
  <si>
    <t>020122000</t>
  </si>
  <si>
    <t>020400000</t>
  </si>
  <si>
    <t>020420000</t>
  </si>
  <si>
    <t>Утверждено плановых назначений на 2016 год</t>
  </si>
  <si>
    <t>ООО Бизнес-Софт</t>
  </si>
  <si>
    <t>МБОУ "Парапинская средняя общеобразовательная школа" на 01.10.2016г</t>
  </si>
  <si>
    <t>ОАО"Энергосбытовая компания"</t>
  </si>
  <si>
    <t>акции и иные формы участия в капитале (020430000)</t>
  </si>
  <si>
    <t>020430000</t>
  </si>
  <si>
    <t>иные финансовые активы (020450000)</t>
  </si>
  <si>
    <t>020450000</t>
  </si>
  <si>
    <t>291</t>
  </si>
  <si>
    <t>020710000</t>
  </si>
  <si>
    <t>292</t>
  </si>
  <si>
    <t>в рамках целевых иностранных кредитов (заимствований) (020720000)</t>
  </si>
  <si>
    <t>020720000</t>
  </si>
  <si>
    <t>Прочие расчеты с дебиторами (021000000)</t>
  </si>
  <si>
    <t>021000000</t>
  </si>
  <si>
    <t>расчеты с финансовым органом по наличным денежным средствам (021003000)</t>
  </si>
  <si>
    <t>370</t>
  </si>
  <si>
    <t>371</t>
  </si>
  <si>
    <t>021520000</t>
  </si>
  <si>
    <t>372</t>
  </si>
  <si>
    <t>акции и иные формы участия в капитале (021530000)</t>
  </si>
  <si>
    <t>021530000</t>
  </si>
  <si>
    <t>373</t>
  </si>
  <si>
    <t>иные финансовые активы (021550000)</t>
  </si>
  <si>
    <t>021550000</t>
  </si>
  <si>
    <t>БАЛАНС (стр.150 + стр. 400)</t>
  </si>
  <si>
    <t>471</t>
  </si>
  <si>
    <t>030110000</t>
  </si>
  <si>
    <t>472</t>
  </si>
  <si>
    <t>по долговым обязательствам по целевым иностранныи кредитам (заимствованиям) (030120000)</t>
  </si>
  <si>
    <t>030120000</t>
  </si>
  <si>
    <t>474</t>
  </si>
  <si>
    <t>по долговым обязательствам в иностранной валюте (030140000)</t>
  </si>
  <si>
    <t>030140000</t>
  </si>
  <si>
    <t>030300000</t>
  </si>
  <si>
    <t>030400000</t>
  </si>
  <si>
    <t>623</t>
  </si>
  <si>
    <t>040130000</t>
  </si>
  <si>
    <t>624</t>
  </si>
  <si>
    <t>доходы будущих периодов (040140000)</t>
  </si>
  <si>
    <t>040140000</t>
  </si>
  <si>
    <t>625</t>
  </si>
  <si>
    <t>расходы будущих периодов (040150000)</t>
  </si>
  <si>
    <t>040150000</t>
  </si>
  <si>
    <t>ГОСУДАРСТВЕННОГО (МУНИЦИПАЛЬНОГО) УЧРЕЖДЕНИЯ</t>
  </si>
  <si>
    <t>0503730</t>
  </si>
  <si>
    <t>Глава по БК</t>
  </si>
  <si>
    <t>деятельность с целевыми средствами</t>
  </si>
  <si>
    <t>деятельность по оказанию услуг (работ)</t>
  </si>
  <si>
    <t>Основные средства (балансовая стоимость, 010100000)*, всего</t>
  </si>
  <si>
    <t>иное движимое имущество учреждения (010130000)*</t>
  </si>
  <si>
    <t xml:space="preserve">предметы лизинга (010140000)* </t>
  </si>
  <si>
    <t>Амортизация основных средств*</t>
  </si>
  <si>
    <t>022</t>
  </si>
  <si>
    <t>Амортизация особо ценного движимого имущества учреждения (010420000)*</t>
  </si>
  <si>
    <t>010420000</t>
  </si>
  <si>
    <t xml:space="preserve">Амортизация иного движимого имущества учреждения (010430000)* </t>
  </si>
  <si>
    <t>Амортизация предметов лизинга (010440000)*</t>
  </si>
  <si>
    <t>032</t>
  </si>
  <si>
    <t>особо ценное движимое имущество учреждения (остаточная стоимость, стр.012 -  стр.022)</t>
  </si>
  <si>
    <t>041</t>
  </si>
  <si>
    <t>010220000</t>
  </si>
  <si>
    <t>010429000</t>
  </si>
  <si>
    <t>061</t>
  </si>
  <si>
    <t>081</t>
  </si>
  <si>
    <t>010520000</t>
  </si>
  <si>
    <t>092</t>
  </si>
  <si>
    <t>4 303 12 000</t>
  </si>
  <si>
    <t>4 303 13 000</t>
  </si>
  <si>
    <t>ИМУЩЕСТВО</t>
  </si>
  <si>
    <t>ЗЕМЛЯ</t>
  </si>
  <si>
    <t>в особо ценное движимое имущество учреждения (010620000)</t>
  </si>
  <si>
    <t>010620000</t>
  </si>
  <si>
    <t>010630000</t>
  </si>
  <si>
    <t>особо ценное имущество учреждения в пути (010720000)</t>
  </si>
  <si>
    <t>010720000</t>
  </si>
  <si>
    <t>Итого по разделу I 
(стр.030 + стр.060 + стр.070 + стр.080 + стр.090 + стр.100  + стр. 140)</t>
  </si>
  <si>
    <t>средства в органе казначейства в пути  (020113000)</t>
  </si>
  <si>
    <t>на счетах в кредитной организации (020121000)</t>
  </si>
  <si>
    <t>средства в кредитной организации в пути (020123000)</t>
  </si>
  <si>
    <t>средства в иностранной валюте на счетах в кредитной организации (020127000)</t>
  </si>
  <si>
    <t>средства, размещенные на депозиты в кредитной организации (020122000)</t>
  </si>
  <si>
    <t>Расчеты по кредитам, займам (ссудам) (020700000)</t>
  </si>
  <si>
    <t>335</t>
  </si>
  <si>
    <t>расчеты с прочими дебиторами (021005000)</t>
  </si>
  <si>
    <t>021005000</t>
  </si>
  <si>
    <t>336</t>
  </si>
  <si>
    <t>расчеты с учредителем (021006000)</t>
  </si>
  <si>
    <t>021006000</t>
  </si>
  <si>
    <t>030302000, 030306000</t>
  </si>
  <si>
    <t>030305000, 030312000, 030313000</t>
  </si>
  <si>
    <t>030307000, 030308000, 030309000, 030310000, 030311000</t>
  </si>
  <si>
    <t>536</t>
  </si>
  <si>
    <t>расчеты с прочими кредиторами (030406000)</t>
  </si>
  <si>
    <t>030406000</t>
  </si>
  <si>
    <t>особо ценное движимое имущество учреждения (010120000)*</t>
  </si>
  <si>
    <t>010120000</t>
  </si>
  <si>
    <t>Наименование органа, осуществляющего</t>
  </si>
  <si>
    <t xml:space="preserve">Обособленное подразделение: </t>
  </si>
  <si>
    <t xml:space="preserve">Учредитель: </t>
  </si>
  <si>
    <t xml:space="preserve">полномочия учредителя: </t>
  </si>
  <si>
    <t>Должность 1 ________________ Исполнитель 1
Должность 2 ________________ Исполнитель 2</t>
  </si>
  <si>
    <t>Единица измерения: Руб. коп.</t>
  </si>
  <si>
    <t>Периодичность: годовая</t>
  </si>
  <si>
    <t xml:space="preserve">в том числе:
недвижимое имущество учреждения (010110000)* </t>
  </si>
  <si>
    <t>в том числе:
Амортизация недвижимого имущества учреждения (010410000)*</t>
  </si>
  <si>
    <t>из них 
недвижимое имущество учреждения (остаточная стоимость, стр.011 -  стр.021)</t>
  </si>
  <si>
    <t>из них:
особо ценное движимое имущество учреждения (010220000)*</t>
  </si>
  <si>
    <t>из них:
особо ценное движимое имущество учреждения (010429000)*</t>
  </si>
  <si>
    <t>из них:
особо ценное имущество учреждения (остаточная стоимость, стр.041 - стр.051)</t>
  </si>
  <si>
    <t>из них:
расчеты по средствам, полученным во временное распоряжение (030401000)</t>
  </si>
  <si>
    <t>из них:
расчеты по налогу на доходы физических лиц (030301000)</t>
  </si>
  <si>
    <t>в том числе:
по долговым обязательствам в рублях (030110000)</t>
  </si>
  <si>
    <t>в том числе:
ценные бумаги, кроме акций  (021520000)</t>
  </si>
  <si>
    <t>в том числе:
по представленным кредитам, займам (ссудам) (020710000)</t>
  </si>
  <si>
    <t>в том числе:
ценные бумаги, кроме акций  (020420000)</t>
  </si>
  <si>
    <t>в том числе:
на лицевых счетах в органе казначейства (020111000)</t>
  </si>
  <si>
    <t>из них:
недвижимое имущество учреждения в пути (010710000)</t>
  </si>
  <si>
    <t>из них:
в недвижимое имущество учреждения (010610000)</t>
  </si>
  <si>
    <t>из них:
особо ценное движимое имущество учреждения (010520000)*</t>
  </si>
  <si>
    <t>020521000 "Расчеты с плательщиками доходов от собственности"</t>
  </si>
  <si>
    <t>020531000 "Расчеты с плательщиками доходов от оказания платных работ, услуг"</t>
  </si>
  <si>
    <t>020541000 "Расчеты с плательщиками сумм принудительного изъятия"</t>
  </si>
  <si>
    <t>020552000 "Расчеты по поступлениям от наднациональных организаций и правительств иностранных государств"</t>
  </si>
  <si>
    <t>020553000 "Расчеты по поступлениям от международных финансовых организаций"</t>
  </si>
  <si>
    <t>020571000 "Расчеты по доходам от операций с основными средствами"</t>
  </si>
  <si>
    <t>020572000 "Расчеты по доходам от операций с нематериальными активами"</t>
  </si>
  <si>
    <t>020573000 "Расчеты по доходам от операций с непроизведенными активами"</t>
  </si>
  <si>
    <t>020574000 "Расчеты по доходам от операций с материальными запасами"</t>
  </si>
  <si>
    <t>020581000 "Расчеты с плательщиками прочих доходов"</t>
  </si>
  <si>
    <t>231</t>
  </si>
  <si>
    <t>232</t>
  </si>
  <si>
    <t>233</t>
  </si>
  <si>
    <t>234</t>
  </si>
  <si>
    <t>236</t>
  </si>
  <si>
    <t>237</t>
  </si>
  <si>
    <t>238</t>
  </si>
  <si>
    <t>239</t>
  </si>
  <si>
    <t>240</t>
  </si>
  <si>
    <t>020612000 "Расчеты по авансам по прочим выплатам"</t>
  </si>
  <si>
    <t>020613000 "Расчеты по авансам по начислениям на выплаты по оплате труда"</t>
  </si>
  <si>
    <t>020621000 "Расчеты по авансам по услугам связи"</t>
  </si>
  <si>
    <t>020622000 "Расчеты по авансам по транспортным услугам"</t>
  </si>
  <si>
    <t>020623000 "Расчеты по авансам по коммунальным услугам"</t>
  </si>
  <si>
    <t>020624000 "Расчеты по авансам по арендной плате за пользование имуществом"</t>
  </si>
  <si>
    <t>020625000 "Расчеты по авансам по работам, услугам по содержанию имущества"</t>
  </si>
  <si>
    <t>020626000 "Расчеты по авансам по прочим работам, услугам"</t>
  </si>
  <si>
    <t>020631000 "Расчеты по авансам по приобретению основных средств"</t>
  </si>
  <si>
    <t>020632000 "Расчеты по авансам по приобретению нематериальных активов"</t>
  </si>
  <si>
    <t>020633000 "Расчеты по авансам по приобретению непроизведенных активов"</t>
  </si>
  <si>
    <t>020634000 "Расчеты по авансам по приобретению материальных запасов"</t>
  </si>
  <si>
    <t>020641000 "Расчеты по авансовым безвозмездным перечислениям государственным и муниципальным организациям"</t>
  </si>
  <si>
    <t>020642000 "Расчеты по авансовым безвозмездным перечислениям организациям, за исключением государственных и муниципальных организаций"</t>
  </si>
  <si>
    <t>020651000 "Расчеты по авансовым перечислениям другим бюджетам бюджетной системы Российской Федерации"</t>
  </si>
  <si>
    <t>4 302 11 000</t>
  </si>
  <si>
    <t>4 302 13 000</t>
  </si>
  <si>
    <t>4 303 01 000</t>
  </si>
  <si>
    <t>Расчеты по налогу на доходы физических лиц</t>
  </si>
  <si>
    <t>4 303 02 000</t>
  </si>
  <si>
    <t>Расчеты по страховым взносам на обязательное социальное страхование на случай временной нетрудоспособности и в связи с материнством (2,9%)</t>
  </si>
  <si>
    <t>4 303 06 000</t>
  </si>
  <si>
    <t>Расчеты по страховым взносам на обязательное социальное страхование от несчастных случаев на производстве и профессиональных заболеваний (0,2%)</t>
  </si>
  <si>
    <t>4 303 07 000</t>
  </si>
  <si>
    <t>Расчеты по страховым взносам на обязательное медицинское страхование в Федеральный ФОМС (5,1%)</t>
  </si>
  <si>
    <t>4 303 09 000</t>
  </si>
  <si>
    <t>Расчеты по дополнительным страховым взносам на пенсионное страхование (дсв)</t>
  </si>
  <si>
    <t>4 303 10 000</t>
  </si>
  <si>
    <t>Расчеты по страховым взносам на обязательное пенсионное страхование на выплату страховой части трудовой пенсии (22%)</t>
  </si>
  <si>
    <t>4 304 03 000</t>
  </si>
  <si>
    <t>профсоюз</t>
  </si>
  <si>
    <t>4 302 26 000</t>
  </si>
  <si>
    <t>Итого:</t>
  </si>
  <si>
    <t>4 302 23 000</t>
  </si>
  <si>
    <t>020661000 "Расчеты по авансам по пенсиям, пособиям и выплатам по пенсионному, социальному и медицинскому страхованию населения"</t>
  </si>
  <si>
    <t>020662000 "Расчеты по авансам по пособиям по социальной помощи населению"</t>
  </si>
  <si>
    <t>020663000 "Расчеты по авансам по пенсиям, пособиям, выплачиваемым организациями сектора государственного управления"</t>
  </si>
  <si>
    <t>020691000 "Расчеты по авансам по оплате прочих расходов"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</si>
  <si>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</si>
  <si>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</si>
  <si>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</si>
  <si>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</si>
  <si>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</si>
  <si>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</si>
  <si>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</si>
  <si>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</si>
  <si>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</si>
  <si>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</si>
  <si>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</si>
  <si>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</si>
  <si>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</si>
  <si>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</si>
  <si>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</si>
  <si>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</si>
  <si>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</si>
  <si>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</si>
  <si>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</si>
  <si>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020811000 "Расчеты с подотчетными лицами по заработной плате"</t>
  </si>
  <si>
    <t>020812000 "Расчеты с подотчетными лицами по прочим выплатам"</t>
  </si>
  <si>
    <t>020813000 "Расчеты с подотчетными лицами по начислениям на выплаты по оплате труда"</t>
  </si>
  <si>
    <t>020821000 "Расчеты с подотчетными лицами по оплате услуг связи"</t>
  </si>
  <si>
    <t>020822000 "Расчеты с подотчетными лицами по оплате транспортных услуг"</t>
  </si>
  <si>
    <t>020823000 "Расчеты с подотчетными лицами по оплате коммунальных услуг"</t>
  </si>
  <si>
    <t>020824000 "Расчеты с подотчетными лицами по оплате арендной платы за пользование имуществом"</t>
  </si>
  <si>
    <t>020825000 "Расчеты с подотчетными лицами по оплате работ, услуг по содержанию имущества"</t>
  </si>
  <si>
    <t>020826000 "Расчеты с подотчетными лицами по оплате прочих работ, услуг"</t>
  </si>
  <si>
    <t>020831000 "Расчеты с подотчетными лицами по приобретению основных средств"</t>
  </si>
  <si>
    <t>020832000 "Расчеты с подотчетными лицами по приобретению нематериальных активов"</t>
  </si>
  <si>
    <t>020834000 "Расчеты с подотчетными лицами по приобретению материальных запасов"</t>
  </si>
  <si>
    <t>020862000 "Расчеты с подотчетными лицами по оплате пособий по социальной помощи населению"</t>
  </si>
  <si>
    <t>020863000 "Расчеты с подотчетными лицами по оплате пенсий, пособий, выплачиваемых организациями сектора государственного управления"</t>
  </si>
  <si>
    <t>2 205.21</t>
  </si>
  <si>
    <t>дебиторская задолженность по аренде почты</t>
  </si>
  <si>
    <t>2 206 34 000</t>
  </si>
  <si>
    <t>020891000 "Расчеты с подотчетными лицами по оплате прочих расходов"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</si>
  <si>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</si>
  <si>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</si>
  <si>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</si>
  <si>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</si>
  <si>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</si>
  <si>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</si>
  <si>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</si>
  <si>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</si>
  <si>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</si>
  <si>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</si>
  <si>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</si>
  <si>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</si>
  <si>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</si>
  <si>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</si>
  <si>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</si>
  <si>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030211000 "Расчеты по заработной плате"</t>
  </si>
  <si>
    <t>030212000 "Расчеты по прочим выплатам"</t>
  </si>
  <si>
    <t>030213000 "Расчеты по начислениям на выплаты по оплате труда"</t>
  </si>
  <si>
    <t>030221000 "Расчеты по услугам связи"</t>
  </si>
  <si>
    <t>030222000 "Расчеты по транспортным услугам"</t>
  </si>
  <si>
    <t>030223000 "Расчеты по коммунальным услугам"</t>
  </si>
  <si>
    <t>030224000 "Расчеты по арендной плате за пользование имуществом"</t>
  </si>
  <si>
    <t>030225000 "Расчеты по работам, услугам по содержанию имущества"</t>
  </si>
  <si>
    <t>030226000 "Расчеты по прочим работам, услугам"</t>
  </si>
  <si>
    <t>030231000 "Расчеты по приобретению основных средств"</t>
  </si>
  <si>
    <t>030232000 "Расчеты по приобретению нематериальных активов"</t>
  </si>
  <si>
    <t>030233000 "Расчеты по приобретению непроизведенных активов"</t>
  </si>
  <si>
    <t>030234000 "Расчеты по приобретению материальных запасов"</t>
  </si>
  <si>
    <t>030241000 "Расчеты по безвозмездным перечислениям государственным и муниципальным организациям"</t>
  </si>
  <si>
    <t>030242000 "Расчеты по безвозмездным перечислениям организациям, за исключением государственных и муниципальных организаций"</t>
  </si>
  <si>
    <t>030261000 "Расчеты по пенсиям, пособиям и выплатам по пенсионному, социальному и медицинскому страхованию населения"</t>
  </si>
  <si>
    <t>030262000 "Расчеты по пособиям по социальной помощи населению"</t>
  </si>
  <si>
    <t>030263000 "Расчеты по пенсиям, пособиям, выплачиваемым организациями сектора государственного управления"</t>
  </si>
  <si>
    <t>030272000 "Расчеты по приобретению ценных бумаг, кроме акций"</t>
  </si>
  <si>
    <t>030273000 "Расчеты по приобретению акций и по иным формам участия в капитале"</t>
  </si>
  <si>
    <t>030275000 "Расчеты по приобретению иных финансовых активов"</t>
  </si>
  <si>
    <t>030291000 "Расчеты по прочим расходам"</t>
  </si>
  <si>
    <t>16</t>
  </si>
  <si>
    <t>17</t>
  </si>
  <si>
    <t>18</t>
  </si>
  <si>
    <t>19</t>
  </si>
  <si>
    <t>20</t>
  </si>
  <si>
    <t>21</t>
  </si>
  <si>
    <t>22</t>
  </si>
  <si>
    <t>расчеты по страховым взносам на обязательное социальное страхование на случай временной нетрудоспособности и в связи с материнством (030302000)</t>
  </si>
  <si>
    <t>расчеты по прочим платежам в бюджет (030305000)</t>
  </si>
  <si>
    <t>расчеты по обязательному социальному страхованию от несчастных случаев на производстве и профессиональных заболеваний (030306000)</t>
  </si>
  <si>
    <t>030307000 "Расчеты по страховым взносам на обязательное медицинское страхование в Федеральный ФОМС"</t>
  </si>
  <si>
    <t>030308000 "Расчеты по страховым взносам на обязательное медицинское страхование в территориальный ФОМС"</t>
  </si>
  <si>
    <t>030309000 "Расчеты по дополнительным страховым взносам на пенсионное страхование"</t>
  </si>
  <si>
    <t>030310000 "Расчеты по страховым взносам на обязательное пенсионное страхование на выплату страховой части трудовой пенсии"</t>
  </si>
  <si>
    <t>030311000 "Расчеты по страховым взносам на обязательное пенсионное страхование на выплату накопительной части трудовой пенсии"</t>
  </si>
  <si>
    <t>030312000 "Расчеты по налогу на имущество организаций"</t>
  </si>
  <si>
    <t>030313000 "Расчеты по земельному налогу"</t>
  </si>
  <si>
    <t>517</t>
  </si>
  <si>
    <t>518</t>
  </si>
  <si>
    <t>519</t>
  </si>
  <si>
    <t>520</t>
  </si>
  <si>
    <t>521</t>
  </si>
  <si>
    <t>522</t>
  </si>
  <si>
    <t>523</t>
  </si>
  <si>
    <t>040110000 "Доходы текущего финансового года</t>
  </si>
  <si>
    <t>040120000 "Расходы текущего финансового года"</t>
  </si>
  <si>
    <t>621</t>
  </si>
  <si>
    <t>622</t>
  </si>
  <si>
    <t>финансовый результат прошлых отчетных периодов (040130000)</t>
  </si>
  <si>
    <t>ОТЧЕТ  О ФИНАНСОВЫХ РЕЗУЛЬТАТАХ ДЕЯТЕЛЬНОСТИ УЧРЕЖДЕНИЯ</t>
  </si>
  <si>
    <t>0503721</t>
  </si>
  <si>
    <t xml:space="preserve">по ОКПО  </t>
  </si>
  <si>
    <t xml:space="preserve">по ОКАТО  </t>
  </si>
  <si>
    <t xml:space="preserve">Наименование органа, осуществля- </t>
  </si>
  <si>
    <t xml:space="preserve">ющего полномочия учредителя: </t>
  </si>
  <si>
    <t xml:space="preserve">Глава по БК   </t>
  </si>
  <si>
    <t>Периодичность:  месячная</t>
  </si>
  <si>
    <t xml:space="preserve">по ОКЕИ  </t>
  </si>
  <si>
    <t>Наименование показателя</t>
  </si>
  <si>
    <t>Код аналитики</t>
  </si>
  <si>
    <t>Итого</t>
  </si>
  <si>
    <t>Доходы от собственности</t>
  </si>
  <si>
    <t>120</t>
  </si>
  <si>
    <t>Доходы от оказания платных услуг (работ)</t>
  </si>
  <si>
    <t>130</t>
  </si>
  <si>
    <t>Доходы от штрафов, пени, иных сумм принудительного изъятия</t>
  </si>
  <si>
    <t>Безвозмездные  поступления от бюджетов</t>
  </si>
  <si>
    <t>в том числе:
поступления от наднациональных организаций и правительств иностранных государств</t>
  </si>
  <si>
    <t>152</t>
  </si>
  <si>
    <t>поступления от международных финансовых организаций</t>
  </si>
  <si>
    <t>153</t>
  </si>
  <si>
    <t>Доходы от операций с активами</t>
  </si>
  <si>
    <t>в том числе:
доходы от переоценки активов</t>
  </si>
  <si>
    <t>доходы от реализации активов</t>
  </si>
  <si>
    <t>из них:
доходы от реализации нефинансовых активов</t>
  </si>
  <si>
    <t>доходы от реализации финансовых активов</t>
  </si>
  <si>
    <t>096</t>
  </si>
  <si>
    <t>чрезвычайные доходы от операций с активами</t>
  </si>
  <si>
    <t>099</t>
  </si>
  <si>
    <t>Прочие доходы</t>
  </si>
  <si>
    <t>180</t>
  </si>
  <si>
    <t>иные прочие доходы</t>
  </si>
  <si>
    <t>Доходы будущих периодов</t>
  </si>
  <si>
    <t>110</t>
  </si>
  <si>
    <t>200</t>
  </si>
  <si>
    <t>Оплата труда и начисления на выплаты по оплате труда</t>
  </si>
  <si>
    <t>160</t>
  </si>
  <si>
    <t>в том числе:
заработная плата</t>
  </si>
  <si>
    <t>161</t>
  </si>
  <si>
    <t>прочие выплаты</t>
  </si>
  <si>
    <t>162</t>
  </si>
  <si>
    <t>начисления на выплаты по оплате труда</t>
  </si>
  <si>
    <t>163</t>
  </si>
  <si>
    <t>Приобретение работ, услуг</t>
  </si>
  <si>
    <t>220</t>
  </si>
  <si>
    <t>в том числе:
услуги связи</t>
  </si>
  <si>
    <t>221</t>
  </si>
  <si>
    <t>транспортные услуги</t>
  </si>
  <si>
    <t>222</t>
  </si>
  <si>
    <t>коммунальные услуги</t>
  </si>
  <si>
    <t>223</t>
  </si>
  <si>
    <t>арендная плата за пользование имуществом</t>
  </si>
  <si>
    <t>224</t>
  </si>
  <si>
    <t>работы, услуги по содержанию имущества</t>
  </si>
  <si>
    <t>225</t>
  </si>
  <si>
    <t>прочие работы, услуги</t>
  </si>
  <si>
    <t>226</t>
  </si>
  <si>
    <t>Обслуживание долговых обязательств</t>
  </si>
  <si>
    <t>190</t>
  </si>
  <si>
    <t>в том числе:
обслуживание долговых обязательств перед резидентами</t>
  </si>
  <si>
    <t>191</t>
  </si>
  <si>
    <t>обслуживание долговых обязательств перед нерезидентами</t>
  </si>
  <si>
    <t>192</t>
  </si>
  <si>
    <t>Безвозмездные перечисления организациям</t>
  </si>
  <si>
    <t>в том числе:
безвозмездные перечисления государственным и муниципальным организациям</t>
  </si>
  <si>
    <t>241</t>
  </si>
  <si>
    <t>безвозмездные перечисления организациям, за исключением государственных и муниципальных организаций</t>
  </si>
  <si>
    <t>242</t>
  </si>
  <si>
    <t>Безвозмездные перечисления бюджетам</t>
  </si>
  <si>
    <t>250</t>
  </si>
  <si>
    <t>в том числе:
перечисления наднациональным организациям и правительствам иностранных государств</t>
  </si>
  <si>
    <t>252</t>
  </si>
  <si>
    <t>перечисления международным организациям</t>
  </si>
  <si>
    <t>253</t>
  </si>
  <si>
    <t>Социальное обеспечение</t>
  </si>
  <si>
    <t>в том числе:
пособия по социальной помощи населению</t>
  </si>
  <si>
    <t>пенсии, пособия, выплачиваемые организациями сектора государственного управления</t>
  </si>
  <si>
    <t>243</t>
  </si>
  <si>
    <t>Прочие расходы</t>
  </si>
  <si>
    <t xml:space="preserve">Расходы по операциям с активами </t>
  </si>
  <si>
    <t>в том числе:
амортизация основных средств и нематериальных активов</t>
  </si>
  <si>
    <t>расходование материальных запасов</t>
  </si>
  <si>
    <t>чрезвычайные расходы по операциям с активами</t>
  </si>
  <si>
    <t>Расходы будущих периодов</t>
  </si>
  <si>
    <t>300</t>
  </si>
  <si>
    <t>Операционный результат до налогообложения  (стр.010 - стр.150)</t>
  </si>
  <si>
    <t>301</t>
  </si>
  <si>
    <t>Налог на прибыль</t>
  </si>
  <si>
    <t>302</t>
  </si>
  <si>
    <t>Чистое поступление основных средств</t>
  </si>
  <si>
    <t>в том числе:
увеличение стоимости основных средств</t>
  </si>
  <si>
    <t>321</t>
  </si>
  <si>
    <t>уменьшение стоимости основных средств</t>
  </si>
  <si>
    <t>322</t>
  </si>
  <si>
    <t>Чистое поступление нематериальных активов</t>
  </si>
  <si>
    <t>в том числе:
увеличение стоимости нематериальных активов</t>
  </si>
  <si>
    <t>уменьшение стоимости нематериальных активов</t>
  </si>
  <si>
    <t>332</t>
  </si>
  <si>
    <t>420</t>
  </si>
  <si>
    <t>Чистое поступление непроизведенных активов</t>
  </si>
  <si>
    <t>350</t>
  </si>
  <si>
    <t>в том числе:
увеличение стоимости непроизведенных активов</t>
  </si>
  <si>
    <t>351</t>
  </si>
  <si>
    <t>уменьшение стоимости непроизведенных активов</t>
  </si>
  <si>
    <t>352</t>
  </si>
  <si>
    <t>430</t>
  </si>
  <si>
    <t>Чистое поступление материальных запасов</t>
  </si>
  <si>
    <t>360</t>
  </si>
  <si>
    <t>в том числе:
увеличение стоимости материальных запасов</t>
  </si>
  <si>
    <t>361</t>
  </si>
  <si>
    <t>340</t>
  </si>
  <si>
    <t>уменьшение стоимости материальных запасов</t>
  </si>
  <si>
    <t>362</t>
  </si>
  <si>
    <t>440</t>
  </si>
  <si>
    <t>Чистое изменение затрат на изготовление готовой продукции (работ, услуг)</t>
  </si>
  <si>
    <t>в том числе:
увеличение затрат</t>
  </si>
  <si>
    <t>уменьшение затрат</t>
  </si>
  <si>
    <t>380</t>
  </si>
  <si>
    <t>390</t>
  </si>
  <si>
    <t>Чистое поступление средств учреждений</t>
  </si>
  <si>
    <t>в том числе:
поступление средств</t>
  </si>
  <si>
    <t>411</t>
  </si>
  <si>
    <t>выбытие средств</t>
  </si>
  <si>
    <t>412</t>
  </si>
  <si>
    <t>610</t>
  </si>
  <si>
    <t>Чистое поступление ценных бумаг, кроме акций</t>
  </si>
  <si>
    <t>в том числе:
увеличение стоимости ценных бумаг, кроме акций</t>
  </si>
  <si>
    <t>421</t>
  </si>
  <si>
    <t>уменьшение стоимости ценных бумаг, кроме акций</t>
  </si>
  <si>
    <t>422</t>
  </si>
  <si>
    <t>Чистое поступление акций и иных форм участия в капитале</t>
  </si>
  <si>
    <t>в том числе:
увеличение стоимости акций и иных форм участия в капитале</t>
  </si>
  <si>
    <t>441</t>
  </si>
  <si>
    <t>уменьшение стоимости акций и иных форм участия в капитале</t>
  </si>
  <si>
    <t>442</t>
  </si>
  <si>
    <t>630</t>
  </si>
  <si>
    <t>Чистое предоставление займов (ссуд)</t>
  </si>
  <si>
    <t>460</t>
  </si>
  <si>
    <t>в том числе:
увеличение задолженности по  предоставленным займам (ссудам)</t>
  </si>
  <si>
    <t>461</t>
  </si>
  <si>
    <t>540</t>
  </si>
  <si>
    <t>уменьшение задолженности по  предоставленным займам (ссудам)</t>
  </si>
  <si>
    <t>462</t>
  </si>
  <si>
    <t>640</t>
  </si>
  <si>
    <t>Чистое поступление иных финансовых активов</t>
  </si>
  <si>
    <t>в том числе:
увеличение стоимости  иных финансовых активов</t>
  </si>
  <si>
    <t>550</t>
  </si>
  <si>
    <t>уменьшение стоимости  иных финансовых активов</t>
  </si>
  <si>
    <t>650</t>
  </si>
  <si>
    <t xml:space="preserve">Чистое увеличение дебиторской задолженности </t>
  </si>
  <si>
    <t>480</t>
  </si>
  <si>
    <t>в том числе:
увеличение дебиторской задолженности</t>
  </si>
  <si>
    <t>481</t>
  </si>
  <si>
    <t>560</t>
  </si>
  <si>
    <t>уменьшение дебиторской задолженности</t>
  </si>
  <si>
    <t>482</t>
  </si>
  <si>
    <t>660</t>
  </si>
  <si>
    <t>Чистое увеличение задолженности по привлечениям перед резидентами</t>
  </si>
  <si>
    <t>в том числе:
увеличение задолженности по привлечениям перед резидентами</t>
  </si>
  <si>
    <t>710</t>
  </si>
  <si>
    <t>уменьшение задолженности по привлечениям перед резидентами</t>
  </si>
  <si>
    <t>810</t>
  </si>
  <si>
    <t>Чистое увеличение задолженности по привлечениям перед нерезидентами</t>
  </si>
  <si>
    <t>в том числе:
увеличение задолженности по привлечениям перед нерезедентами</t>
  </si>
  <si>
    <t>720</t>
  </si>
  <si>
    <t>уменьшение задолженности по привлечениям перед нерезидентами</t>
  </si>
  <si>
    <t>820</t>
  </si>
  <si>
    <t xml:space="preserve">Чистое увеличение прочей кредиторской задолженности </t>
  </si>
  <si>
    <t>в том числе:
увеличение прочей кредиторской задолженности</t>
  </si>
  <si>
    <t>541</t>
  </si>
  <si>
    <t>730</t>
  </si>
  <si>
    <t>уменьшение прочей кредиторской задолженности</t>
  </si>
  <si>
    <t>542</t>
  </si>
  <si>
    <t>830</t>
  </si>
  <si>
    <t>Учреждение</t>
  </si>
  <si>
    <t>Обособленное подразделение</t>
  </si>
  <si>
    <t>Учредитель</t>
  </si>
  <si>
    <t>ОТЧЕТ</t>
  </si>
  <si>
    <t>Не исполнено</t>
  </si>
  <si>
    <t>принятых денежных обязательств</t>
  </si>
  <si>
    <t>всего</t>
  </si>
  <si>
    <t>Код 
вида расходов (выбытий)</t>
  </si>
  <si>
    <t>принятых обязательств</t>
  </si>
  <si>
    <t>приносящая доход деятельность</t>
  </si>
  <si>
    <t>Утв. приказом Минфина РФ</t>
  </si>
  <si>
    <t>от 25 марта 2011 г. № 33н</t>
  </si>
  <si>
    <t>ПОЯСНИТЕЛЬНАЯ ЗАПИСКА</t>
  </si>
  <si>
    <t>К БАЛАНСУ УЧРЕЖДЕНИЯ</t>
  </si>
  <si>
    <t>0503760</t>
  </si>
  <si>
    <t>на 1</t>
  </si>
  <si>
    <t>г.</t>
  </si>
  <si>
    <t>по ОКПО</t>
  </si>
  <si>
    <t>Наименование органа,</t>
  </si>
  <si>
    <t>осуществляющего</t>
  </si>
  <si>
    <t>полномочия учредителя</t>
  </si>
  <si>
    <t>Периодичность  квартальная, годовая</t>
  </si>
  <si>
    <t>к Балансу по форме</t>
  </si>
  <si>
    <t>Единица измерения  руб.</t>
  </si>
  <si>
    <t>Руководитель</t>
  </si>
  <si>
    <t>(подпись)</t>
  </si>
  <si>
    <t>(расшифровка подписи)</t>
  </si>
  <si>
    <t>Руководитель планово-</t>
  </si>
  <si>
    <t>экономической службы</t>
  </si>
  <si>
    <t>Главный</t>
  </si>
  <si>
    <t>бухгалтер</t>
  </si>
  <si>
    <t>Централизованная бухгалтерия</t>
  </si>
  <si>
    <t>ОГРН</t>
  </si>
  <si>
    <t>ИНН</t>
  </si>
  <si>
    <t>КПП</t>
  </si>
  <si>
    <t>(наименование,  местонахождение)</t>
  </si>
  <si>
    <t>(уполномоченное лицо)</t>
  </si>
  <si>
    <t>(должность)</t>
  </si>
  <si>
    <t>Исполнитель</t>
  </si>
  <si>
    <t>(телефон, e-mail)</t>
  </si>
  <si>
    <t>«</t>
  </si>
  <si>
    <t>»</t>
  </si>
  <si>
    <t>Форма 0503760 с. 2</t>
  </si>
  <si>
    <t>Сведения об основных направлениях деятельности</t>
  </si>
  <si>
    <t>Таблица № 1</t>
  </si>
  <si>
    <t>Наименование цели деятельности</t>
  </si>
  <si>
    <t>Краткая характеристика</t>
  </si>
  <si>
    <t>Правовое обоснование</t>
  </si>
  <si>
    <t>Сведения об особенностях ведения бухгалтерского учета</t>
  </si>
  <si>
    <t>Таблица № 4</t>
  </si>
  <si>
    <t>Наименование</t>
  </si>
  <si>
    <t>Код счета</t>
  </si>
  <si>
    <t>Характеристика метода оценки</t>
  </si>
  <si>
    <t>Правовое</t>
  </si>
  <si>
    <t>объекта учета</t>
  </si>
  <si>
    <t>бухгалтерского учета</t>
  </si>
  <si>
    <t>и момент отражения операции в учете</t>
  </si>
  <si>
    <t>обоснование</t>
  </si>
  <si>
    <t>Сведения о результатах мероприятий внутреннего контроля</t>
  </si>
  <si>
    <t>Таблица № 5</t>
  </si>
  <si>
    <t>Тип контрольных</t>
  </si>
  <si>
    <t>Выявленные</t>
  </si>
  <si>
    <t>Меры по устранению</t>
  </si>
  <si>
    <t>мероприятий</t>
  </si>
  <si>
    <t>мероприятия</t>
  </si>
  <si>
    <t>нарушения</t>
  </si>
  <si>
    <t>выявленных нарушений</t>
  </si>
  <si>
    <t>Сведения о проведении инвентаризаций</t>
  </si>
  <si>
    <t>Таблица № 6</t>
  </si>
  <si>
    <t>Проведение инвентаризации</t>
  </si>
  <si>
    <t>Результат инвентаризации</t>
  </si>
  <si>
    <t>Меры</t>
  </si>
  <si>
    <t>(расхождения)</t>
  </si>
  <si>
    <t>по устранению</t>
  </si>
  <si>
    <t>причина</t>
  </si>
  <si>
    <t>дата</t>
  </si>
  <si>
    <t>приказ о проведении</t>
  </si>
  <si>
    <t>код счета</t>
  </si>
  <si>
    <t>сумма, руб.</t>
  </si>
  <si>
    <t>выявленных</t>
  </si>
  <si>
    <t>номер</t>
  </si>
  <si>
    <t>бухгалтерского</t>
  </si>
  <si>
    <t>расхождений</t>
  </si>
  <si>
    <t>учета</t>
  </si>
  <si>
    <t>Сведения о результатах внешних контрольных мероприятий</t>
  </si>
  <si>
    <t>Таблица № 7</t>
  </si>
  <si>
    <t>Тема проверки</t>
  </si>
  <si>
    <t>Результаты проверки</t>
  </si>
  <si>
    <t>Меры по результатам</t>
  </si>
  <si>
    <t>проверки</t>
  </si>
  <si>
    <t>контрольного органа</t>
  </si>
  <si>
    <t xml:space="preserve">Код формы по ОКУД </t>
  </si>
  <si>
    <t>0503766</t>
  </si>
  <si>
    <t>Сведения об исполнении мероприятий в рамках субсидий на иные цели</t>
  </si>
  <si>
    <t>и бюджетных инвестиций</t>
  </si>
  <si>
    <t>Наименование субсидии</t>
  </si>
  <si>
    <t>Код</t>
  </si>
  <si>
    <t>Утверждено</t>
  </si>
  <si>
    <t>Исполнено,</t>
  </si>
  <si>
    <t>Причины</t>
  </si>
  <si>
    <t>(бюджетной инвестиции)</t>
  </si>
  <si>
    <t>цели</t>
  </si>
  <si>
    <t>плановых</t>
  </si>
  <si>
    <t>руб.</t>
  </si>
  <si>
    <t>отклонений</t>
  </si>
  <si>
    <t>назначений, руб.</t>
  </si>
  <si>
    <t>Счет аналитического учета</t>
  </si>
  <si>
    <t>Наличие</t>
  </si>
  <si>
    <t>Поступление</t>
  </si>
  <si>
    <t>Выбытие</t>
  </si>
  <si>
    <t>наименование</t>
  </si>
  <si>
    <t>код</t>
  </si>
  <si>
    <t>строки</t>
  </si>
  <si>
    <t>на начало года</t>
  </si>
  <si>
    <t>(увеличение)</t>
  </si>
  <si>
    <t>(уменьшение)</t>
  </si>
  <si>
    <t>на конец года</t>
  </si>
  <si>
    <t>1. Движение основных средств</t>
  </si>
  <si>
    <t>1.1. Основные средства</t>
  </si>
  <si>
    <t>Жилые помещения</t>
  </si>
  <si>
    <t xml:space="preserve"> 0101Х1000</t>
  </si>
  <si>
    <t>Нежилые помещения</t>
  </si>
  <si>
    <t>0101Х2000</t>
  </si>
  <si>
    <t>Сооружения</t>
  </si>
  <si>
    <t>0101Х3000</t>
  </si>
  <si>
    <t>Машины и оборудование</t>
  </si>
  <si>
    <t>0101Х4000</t>
  </si>
  <si>
    <t>Транспортные средства</t>
  </si>
  <si>
    <t>0101Х5000</t>
  </si>
  <si>
    <t>015</t>
  </si>
  <si>
    <t>Производственный и хозяйственный инвентарь</t>
  </si>
  <si>
    <t>0101Х6000</t>
  </si>
  <si>
    <t>016</t>
  </si>
  <si>
    <t>Библиотечный фонд</t>
  </si>
  <si>
    <t>0101Х7000</t>
  </si>
  <si>
    <t>017</t>
  </si>
  <si>
    <t>Прочие основные средства</t>
  </si>
  <si>
    <t>0101Х8000</t>
  </si>
  <si>
    <t>018</t>
  </si>
  <si>
    <t>1.2. Амортизация основных средств</t>
  </si>
  <si>
    <t>010400000</t>
  </si>
  <si>
    <t>х</t>
  </si>
  <si>
    <t>Амортизация жилых помещений</t>
  </si>
  <si>
    <t>0104Х1000</t>
  </si>
  <si>
    <t>Амортизация нежилых помещений</t>
  </si>
  <si>
    <t>0104Х2000</t>
  </si>
  <si>
    <t>Амортизация сооружений</t>
  </si>
  <si>
    <t>0104Х3000</t>
  </si>
  <si>
    <t>Амортизация машин и оборудования</t>
  </si>
  <si>
    <t>0104Х4000</t>
  </si>
  <si>
    <t>054</t>
  </si>
  <si>
    <t>Амортизация транспортных средств</t>
  </si>
  <si>
    <t>0104Х5000</t>
  </si>
  <si>
    <t>055</t>
  </si>
  <si>
    <t>0104Х6000</t>
  </si>
  <si>
    <t>056</t>
  </si>
  <si>
    <t>Амортизация библиотечного фонда</t>
  </si>
  <si>
    <t>0104Х7000</t>
  </si>
  <si>
    <t>057</t>
  </si>
  <si>
    <t xml:space="preserve">МБОУ"Парапинская  средняя общеобразовательная школа "                                                                                                                                                                                                                                                        Начислено аммортизации за 2016 год - 275341,25 (Нежилые помещения -164573,20  Машины и оборудование 18019,21; Производственный и хозяйственный инвентарь - 4448,84 Библиотечный фонд -88300)                                                                                                                                                                                                                                                                                         ДЕБИТОРЫ: Всего дебиторская задолженность составляет " ФГУП "Почта"-2242.95                                                                                                                                                                                                                   КРЕДИТОРЫ: Всего кредиторская задолженность составляет:  672222.22                                                                                                                                                                                                                                                                                                                                                                                                                                                                                                                                                                                                                                                                                                                                                                                                                                                                                                                                                                                                                                                                                                                                                                                                                                                                                                                                                                                                                                                                                                                                                                                                                                                                                                                                                                                                                                                                                                    Со средств на муниципальное задание- зарплата- 3311769,65, профсоюз - 4988,11, ндфл- 68286,00 ,ПФР страховая- 114615.36 , фомс-26569,91, фсс 2,9%- 15108,39, фсс 0,2%-1041,96,Имущество-20000.00,Земельный налаг-20200.00,ОАО,Энергосбытовая компания -10845,23,ООО Бизнес Софт-  12483,00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</si>
  <si>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на 1.01 2017</t>
  </si>
  <si>
    <t>на 01.01.2017</t>
  </si>
  <si>
    <t>января</t>
  </si>
  <si>
    <t>на 01.01.2017 г.</t>
  </si>
  <si>
    <t>569417,52</t>
  </si>
  <si>
    <t>592912,65</t>
  </si>
  <si>
    <t>4988,11</t>
  </si>
  <si>
    <t>Зарплата за декабрь2016 года</t>
  </si>
  <si>
    <t>15 108,39</t>
  </si>
  <si>
    <t>на __01 января__  2017 г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</si>
</sst>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"/>
    <numFmt numFmtId="165" formatCode="#,##0.00_ ;[Red]\-#,##0.00\ "/>
    <numFmt numFmtId="166" formatCode="#,##0.000_ ;[Red]\-#,##0.000\ "/>
    <numFmt numFmtId="167" formatCode="#,##0.0000_ ;[Red]\-#,##0.0000\ "/>
    <numFmt numFmtId="168" formatCode="#,##0.00000_ ;[Red]\-#,##0.00000\ "/>
    <numFmt numFmtId="169" formatCode="#,##0.000000_ ;[Red]\-#,##0.000000\ "/>
    <numFmt numFmtId="170" formatCode="#,##0.0000000_ ;[Red]\-#,##0.0000000\ "/>
    <numFmt numFmtId="171" formatCode="#,##0.00000000_ ;[Red]\-#,##0.00000000\ "/>
    <numFmt numFmtId="172" formatCode="#,##0.000000000_ ;[Red]\-#,##0.000000000\ "/>
    <numFmt numFmtId="173" formatCode="#,##0.0000000000_ ;[Red]\-#,##0.0000000000\ "/>
    <numFmt numFmtId="174" formatCode="#,##0.00000000000_ ;[Red]\-#,##0.00000000000\ "/>
    <numFmt numFmtId="175" formatCode="#,##0.00_р_.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dd\.mm\.yyyy"/>
  </numFmts>
  <fonts count="72">
    <font>
      <sz val="10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10"/>
      <name val="Arial Cyr"/>
      <family val="2"/>
    </font>
    <font>
      <u val="single"/>
      <sz val="10"/>
      <color indexed="12"/>
      <name val="Arial Cyr"/>
      <family val="0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62"/>
      <name val="Cambria"/>
      <family val="2"/>
    </font>
    <font>
      <sz val="10"/>
      <color indexed="19"/>
      <name val="Arial Cyr"/>
      <family val="2"/>
    </font>
    <font>
      <u val="single"/>
      <sz val="10"/>
      <color indexed="36"/>
      <name val="Arial Cyr"/>
      <family val="0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11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b/>
      <sz val="11"/>
      <name val="Times New Roman"/>
      <family val="1"/>
    </font>
    <font>
      <b/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7"/>
      <name val="Times New Roman"/>
      <family val="1"/>
    </font>
    <font>
      <b/>
      <i/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i/>
      <sz val="8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color indexed="10"/>
      <name val="Arial Cyr"/>
      <family val="0"/>
    </font>
    <font>
      <i/>
      <sz val="8"/>
      <name val="Arial Cyr"/>
      <family val="0"/>
    </font>
    <font>
      <sz val="6"/>
      <name val="Arial Cyr"/>
      <family val="0"/>
    </font>
    <font>
      <b/>
      <sz val="8"/>
      <name val="Times New Roman"/>
      <family val="1"/>
    </font>
    <font>
      <sz val="8"/>
      <color indexed="8"/>
      <name val="Arial"/>
      <family val="2"/>
    </font>
    <font>
      <b/>
      <sz val="12"/>
      <color indexed="10"/>
      <name val="Arial Cyr"/>
      <family val="0"/>
    </font>
    <font>
      <sz val="11"/>
      <color indexed="10"/>
      <name val="Times New Roman"/>
      <family val="1"/>
    </font>
    <font>
      <sz val="8"/>
      <color indexed="10"/>
      <name val="Times New Roman"/>
      <family val="1"/>
    </font>
    <font>
      <b/>
      <sz val="9"/>
      <color indexed="10"/>
      <name val="Arial Cyr"/>
      <family val="2"/>
    </font>
    <font>
      <sz val="9"/>
      <color indexed="10"/>
      <name val="Arial Cyr"/>
      <family val="0"/>
    </font>
    <font>
      <i/>
      <sz val="9"/>
      <color indexed="10"/>
      <name val="Arial Cyr"/>
      <family val="2"/>
    </font>
    <font>
      <b/>
      <sz val="8"/>
      <color indexed="10"/>
      <name val="Arial Cyr"/>
      <family val="2"/>
    </font>
    <font>
      <b/>
      <sz val="11"/>
      <color indexed="10"/>
      <name val="Arial CYR"/>
      <family val="0"/>
    </font>
    <font>
      <sz val="11"/>
      <color indexed="10"/>
      <name val="Arial Cyr"/>
      <family val="0"/>
    </font>
    <font>
      <sz val="7"/>
      <color indexed="10"/>
      <name val="Arial Cyr"/>
      <family val="2"/>
    </font>
    <font>
      <b/>
      <sz val="11"/>
      <color indexed="10"/>
      <name val="Times New Roman"/>
      <family val="1"/>
    </font>
    <font>
      <sz val="10"/>
      <color indexed="10"/>
      <name val="Times New Roman"/>
      <family val="1"/>
    </font>
    <font>
      <sz val="9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Times New Roman"/>
      <family val="1"/>
    </font>
    <font>
      <b/>
      <sz val="8"/>
      <color indexed="10"/>
      <name val="Times New Roman"/>
      <family val="1"/>
    </font>
    <font>
      <b/>
      <i/>
      <sz val="8"/>
      <color indexed="10"/>
      <name val="Times New Roman"/>
      <family val="1"/>
    </font>
    <font>
      <b/>
      <sz val="9"/>
      <name val="Times New Roman"/>
      <family val="1"/>
    </font>
    <font>
      <sz val="8"/>
      <color indexed="10"/>
      <name val="Arial"/>
      <family val="2"/>
    </font>
    <font>
      <b/>
      <i/>
      <sz val="8"/>
      <color indexed="10"/>
      <name val="Arial Cyr"/>
      <family val="0"/>
    </font>
    <font>
      <sz val="8"/>
      <color indexed="16"/>
      <name val="Arial Cyr"/>
      <family val="2"/>
    </font>
    <font>
      <b/>
      <sz val="8"/>
      <color indexed="16"/>
      <name val="Arial Cyr"/>
      <family val="2"/>
    </font>
    <font>
      <sz val="10"/>
      <color indexed="16"/>
      <name val="Arial Cyr"/>
      <family val="2"/>
    </font>
    <font>
      <sz val="8"/>
      <color theme="0"/>
      <name val="Arial Cyr"/>
      <family val="2"/>
    </font>
    <font>
      <b/>
      <sz val="8"/>
      <color theme="0"/>
      <name val="Arial Cyr"/>
      <family val="2"/>
    </font>
    <font>
      <sz val="10"/>
      <color theme="0"/>
      <name val="Arial Cyr"/>
      <family val="2"/>
    </font>
  </fonts>
  <fills count="23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theme="0"/>
        <bgColor indexed="64"/>
      </patternFill>
    </fill>
  </fills>
  <borders count="118"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>
        <color indexed="63"/>
      </bottom>
    </border>
    <border>
      <left style="thin"/>
      <right style="medium"/>
      <top style="hair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hair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 style="dashed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4" fontId="44" fillId="0" borderId="1">
      <alignment horizontal="right"/>
      <protection/>
    </xf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3" fillId="7" borderId="2" applyNumberFormat="0" applyAlignment="0" applyProtection="0"/>
    <xf numFmtId="0" fontId="4" fillId="15" borderId="3" applyNumberFormat="0" applyAlignment="0" applyProtection="0"/>
    <xf numFmtId="0" fontId="5" fillId="15" borderId="2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7" applyNumberFormat="0" applyFill="0" applyAlignment="0" applyProtection="0"/>
    <xf numFmtId="0" fontId="11" fillId="16" borderId="8" applyNumberFormat="0" applyAlignment="0" applyProtection="0"/>
    <xf numFmtId="0" fontId="12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35" fillId="17" borderId="0">
      <alignment/>
      <protection/>
    </xf>
    <xf numFmtId="0" fontId="0" fillId="17" borderId="0">
      <alignment/>
      <protection/>
    </xf>
    <xf numFmtId="0" fontId="14" fillId="0" borderId="0" applyNumberFormat="0" applyFill="0" applyBorder="0" applyAlignment="0" applyProtection="0"/>
    <xf numFmtId="0" fontId="15" fillId="18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" borderId="9" applyNumberFormat="0" applyFont="0" applyAlignment="0" applyProtection="0"/>
    <xf numFmtId="0" fontId="0" fillId="4" borderId="9" applyNumberFormat="0" applyFont="0" applyAlignment="0" applyProtection="0"/>
    <xf numFmtId="9" fontId="0" fillId="0" borderId="0" applyFont="0" applyFill="0" applyBorder="0" applyAlignment="0" applyProtection="0"/>
    <xf numFmtId="0" fontId="17" fillId="0" borderId="10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6" borderId="0" applyNumberFormat="0" applyBorder="0" applyAlignment="0" applyProtection="0"/>
  </cellStyleXfs>
  <cellXfs count="886">
    <xf numFmtId="0" fontId="0" fillId="0" borderId="0" xfId="0" applyAlignment="1">
      <alignment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26" fillId="0" borderId="0" xfId="0" applyNumberFormat="1" applyFont="1" applyAlignment="1">
      <alignment horizontal="left" vertical="center"/>
    </xf>
    <xf numFmtId="0" fontId="0" fillId="0" borderId="11" xfId="0" applyBorder="1" applyAlignment="1">
      <alignment/>
    </xf>
    <xf numFmtId="0" fontId="21" fillId="0" borderId="0" xfId="0" applyNumberFormat="1" applyFont="1" applyAlignment="1">
      <alignment horizontal="center" vertical="center"/>
    </xf>
    <xf numFmtId="0" fontId="21" fillId="0" borderId="0" xfId="0" applyNumberFormat="1" applyFont="1" applyAlignment="1">
      <alignment horizontal="right" vertical="center"/>
    </xf>
    <xf numFmtId="0" fontId="26" fillId="0" borderId="0" xfId="0" applyFont="1" applyAlignment="1">
      <alignment horizontal="center"/>
    </xf>
    <xf numFmtId="0" fontId="27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6" fillId="0" borderId="0" xfId="0" applyFont="1" applyAlignment="1">
      <alignment horizontal="right"/>
    </xf>
    <xf numFmtId="49" fontId="26" fillId="0" borderId="12" xfId="0" applyNumberFormat="1" applyFont="1" applyBorder="1" applyAlignment="1">
      <alignment horizontal="center"/>
    </xf>
    <xf numFmtId="49" fontId="26" fillId="0" borderId="13" xfId="0" applyNumberFormat="1" applyFont="1" applyBorder="1" applyAlignment="1">
      <alignment horizontal="center"/>
    </xf>
    <xf numFmtId="49" fontId="26" fillId="0" borderId="0" xfId="0" applyNumberFormat="1" applyFont="1" applyAlignment="1">
      <alignment horizontal="right"/>
    </xf>
    <xf numFmtId="0" fontId="26" fillId="0" borderId="0" xfId="0" applyFont="1" applyAlignment="1">
      <alignment horizontal="left"/>
    </xf>
    <xf numFmtId="49" fontId="26" fillId="0" borderId="14" xfId="0" applyNumberFormat="1" applyFont="1" applyBorder="1" applyAlignment="1">
      <alignment horizontal="center"/>
    </xf>
    <xf numFmtId="49" fontId="26" fillId="0" borderId="11" xfId="0" applyNumberFormat="1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6" fillId="0" borderId="0" xfId="0" applyFont="1" applyBorder="1" applyAlignment="1">
      <alignment horizontal="left"/>
    </xf>
    <xf numFmtId="49" fontId="26" fillId="0" borderId="15" xfId="0" applyNumberFormat="1" applyFont="1" applyBorder="1" applyAlignment="1">
      <alignment horizontal="center"/>
    </xf>
    <xf numFmtId="49" fontId="26" fillId="0" borderId="16" xfId="0" applyNumberFormat="1" applyFont="1" applyBorder="1" applyAlignment="1">
      <alignment horizontal="center"/>
    </xf>
    <xf numFmtId="0" fontId="26" fillId="0" borderId="0" xfId="0" applyNumberFormat="1" applyFont="1" applyAlignment="1">
      <alignment horizontal="left"/>
    </xf>
    <xf numFmtId="0" fontId="26" fillId="0" borderId="0" xfId="0" applyNumberFormat="1" applyFont="1" applyAlignment="1">
      <alignment horizontal="center"/>
    </xf>
    <xf numFmtId="0" fontId="29" fillId="0" borderId="0" xfId="0" applyNumberFormat="1" applyFont="1" applyAlignment="1">
      <alignment horizontal="center" vertical="top"/>
    </xf>
    <xf numFmtId="0" fontId="29" fillId="0" borderId="0" xfId="0" applyFont="1" applyAlignment="1">
      <alignment horizontal="center"/>
    </xf>
    <xf numFmtId="0" fontId="26" fillId="0" borderId="0" xfId="0" applyNumberFormat="1" applyFont="1" applyAlignment="1">
      <alignment horizontal="left" vertical="top"/>
    </xf>
    <xf numFmtId="0" fontId="26" fillId="0" borderId="0" xfId="0" applyNumberFormat="1" applyFont="1" applyAlignment="1">
      <alignment horizontal="center" vertical="center"/>
    </xf>
    <xf numFmtId="0" fontId="30" fillId="0" borderId="0" xfId="0" applyNumberFormat="1" applyFont="1" applyAlignment="1">
      <alignment horizontal="left" vertical="center"/>
    </xf>
    <xf numFmtId="0" fontId="29" fillId="0" borderId="0" xfId="0" applyNumberFormat="1" applyFont="1" applyAlignment="1">
      <alignment horizontal="center"/>
    </xf>
    <xf numFmtId="0" fontId="29" fillId="0" borderId="0" xfId="0" applyNumberFormat="1" applyFont="1" applyAlignment="1">
      <alignment horizontal="center" vertical="center"/>
    </xf>
    <xf numFmtId="0" fontId="26" fillId="0" borderId="0" xfId="0" applyNumberFormat="1" applyFont="1" applyAlignment="1">
      <alignment horizontal="right" vertical="center"/>
    </xf>
    <xf numFmtId="49" fontId="26" fillId="0" borderId="0" xfId="0" applyNumberFormat="1" applyFont="1" applyAlignment="1">
      <alignment horizontal="right" vertical="center"/>
    </xf>
    <xf numFmtId="0" fontId="31" fillId="0" borderId="0" xfId="0" applyFont="1" applyAlignment="1">
      <alignment horizontal="center"/>
    </xf>
    <xf numFmtId="0" fontId="31" fillId="0" borderId="0" xfId="0" applyFont="1" applyAlignment="1">
      <alignment horizontal="right"/>
    </xf>
    <xf numFmtId="0" fontId="22" fillId="0" borderId="0" xfId="0" applyFont="1" applyAlignment="1">
      <alignment horizontal="center"/>
    </xf>
    <xf numFmtId="0" fontId="26" fillId="0" borderId="17" xfId="0" applyFont="1" applyBorder="1" applyAlignment="1">
      <alignment horizontal="center"/>
    </xf>
    <xf numFmtId="0" fontId="26" fillId="0" borderId="18" xfId="0" applyFont="1" applyBorder="1" applyAlignment="1">
      <alignment horizontal="center"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horizontal="right" vertical="center"/>
    </xf>
    <xf numFmtId="0" fontId="31" fillId="0" borderId="19" xfId="0" applyFont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1" fillId="0" borderId="20" xfId="0" applyFont="1" applyBorder="1" applyAlignment="1">
      <alignment horizontal="center" vertical="center"/>
    </xf>
    <xf numFmtId="0" fontId="26" fillId="0" borderId="0" xfId="0" applyNumberFormat="1" applyFont="1" applyAlignment="1">
      <alignment horizontal="right"/>
    </xf>
    <xf numFmtId="165" fontId="26" fillId="0" borderId="13" xfId="0" applyNumberFormat="1" applyFont="1" applyBorder="1" applyAlignment="1">
      <alignment horizontal="right"/>
    </xf>
    <xf numFmtId="165" fontId="26" fillId="0" borderId="11" xfId="0" applyNumberFormat="1" applyFont="1" applyBorder="1" applyAlignment="1">
      <alignment horizontal="right"/>
    </xf>
    <xf numFmtId="165" fontId="26" fillId="0" borderId="16" xfId="0" applyNumberFormat="1" applyFont="1" applyBorder="1" applyAlignment="1">
      <alignment horizontal="right"/>
    </xf>
    <xf numFmtId="0" fontId="26" fillId="0" borderId="21" xfId="0" applyFont="1" applyBorder="1" applyAlignment="1">
      <alignment horizontal="center" vertical="center"/>
    </xf>
    <xf numFmtId="0" fontId="26" fillId="0" borderId="22" xfId="0" applyFont="1" applyBorder="1" applyAlignment="1">
      <alignment horizontal="center" vertical="center"/>
    </xf>
    <xf numFmtId="0" fontId="26" fillId="0" borderId="23" xfId="0" applyFont="1" applyBorder="1" applyAlignment="1">
      <alignment horizontal="center" vertical="center"/>
    </xf>
    <xf numFmtId="0" fontId="26" fillId="0" borderId="20" xfId="0" applyFont="1" applyBorder="1" applyAlignment="1">
      <alignment horizontal="center" vertical="center"/>
    </xf>
    <xf numFmtId="0" fontId="26" fillId="0" borderId="24" xfId="0" applyFont="1" applyBorder="1" applyAlignment="1">
      <alignment horizontal="center" vertical="center"/>
    </xf>
    <xf numFmtId="0" fontId="26" fillId="0" borderId="19" xfId="0" applyFont="1" applyBorder="1" applyAlignment="1">
      <alignment horizontal="center" vertical="center"/>
    </xf>
    <xf numFmtId="49" fontId="26" fillId="0" borderId="25" xfId="0" applyNumberFormat="1" applyFont="1" applyBorder="1" applyAlignment="1">
      <alignment horizontal="center"/>
    </xf>
    <xf numFmtId="49" fontId="26" fillId="0" borderId="19" xfId="0" applyNumberFormat="1" applyFont="1" applyBorder="1" applyAlignment="1">
      <alignment horizontal="center"/>
    </xf>
    <xf numFmtId="49" fontId="26" fillId="0" borderId="26" xfId="0" applyNumberFormat="1" applyFont="1" applyBorder="1" applyAlignment="1">
      <alignment horizontal="center"/>
    </xf>
    <xf numFmtId="49" fontId="26" fillId="0" borderId="27" xfId="0" applyNumberFormat="1" applyFont="1" applyBorder="1" applyAlignment="1">
      <alignment horizontal="center"/>
    </xf>
    <xf numFmtId="49" fontId="26" fillId="0" borderId="28" xfId="0" applyNumberFormat="1" applyFont="1" applyBorder="1" applyAlignment="1">
      <alignment horizontal="center"/>
    </xf>
    <xf numFmtId="49" fontId="26" fillId="0" borderId="29" xfId="0" applyNumberFormat="1" applyFont="1" applyBorder="1" applyAlignment="1">
      <alignment horizontal="center"/>
    </xf>
    <xf numFmtId="49" fontId="26" fillId="0" borderId="18" xfId="0" applyNumberFormat="1" applyFont="1" applyBorder="1" applyAlignment="1">
      <alignment horizontal="center"/>
    </xf>
    <xf numFmtId="0" fontId="26" fillId="0" borderId="11" xfId="0" applyFont="1" applyBorder="1" applyAlignment="1">
      <alignment horizontal="right"/>
    </xf>
    <xf numFmtId="0" fontId="26" fillId="0" borderId="13" xfId="0" applyFont="1" applyBorder="1" applyAlignment="1">
      <alignment horizontal="right"/>
    </xf>
    <xf numFmtId="0" fontId="26" fillId="0" borderId="27" xfId="0" applyFont="1" applyBorder="1" applyAlignment="1">
      <alignment horizontal="right"/>
    </xf>
    <xf numFmtId="0" fontId="19" fillId="0" borderId="0" xfId="0" applyFont="1" applyAlignment="1">
      <alignment horizontal="center"/>
    </xf>
    <xf numFmtId="0" fontId="0" fillId="0" borderId="0" xfId="0" applyAlignment="1">
      <alignment horizontal="left"/>
    </xf>
    <xf numFmtId="49" fontId="26" fillId="0" borderId="30" xfId="0" applyNumberFormat="1" applyFont="1" applyBorder="1" applyAlignment="1">
      <alignment horizontal="center" vertical="center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26" fillId="0" borderId="0" xfId="0" applyFont="1" applyAlignment="1">
      <alignment/>
    </xf>
    <xf numFmtId="165" fontId="26" fillId="0" borderId="18" xfId="0" applyNumberFormat="1" applyFont="1" applyBorder="1" applyAlignment="1">
      <alignment horizontal="right"/>
    </xf>
    <xf numFmtId="165" fontId="26" fillId="0" borderId="19" xfId="0" applyNumberFormat="1" applyFont="1" applyBorder="1" applyAlignment="1">
      <alignment horizontal="right"/>
    </xf>
    <xf numFmtId="165" fontId="26" fillId="0" borderId="27" xfId="0" applyNumberFormat="1" applyFont="1" applyBorder="1" applyAlignment="1">
      <alignment horizontal="right"/>
    </xf>
    <xf numFmtId="0" fontId="30" fillId="0" borderId="21" xfId="0" applyFont="1" applyBorder="1" applyAlignment="1">
      <alignment horizontal="left" wrapText="1"/>
    </xf>
    <xf numFmtId="0" fontId="26" fillId="0" borderId="24" xfId="0" applyFont="1" applyBorder="1" applyAlignment="1">
      <alignment horizontal="left" wrapText="1"/>
    </xf>
    <xf numFmtId="0" fontId="26" fillId="0" borderId="22" xfId="0" applyFont="1" applyBorder="1" applyAlignment="1">
      <alignment horizontal="left" wrapText="1"/>
    </xf>
    <xf numFmtId="0" fontId="30" fillId="0" borderId="33" xfId="0" applyFont="1" applyBorder="1" applyAlignment="1">
      <alignment horizontal="left" wrapText="1"/>
    </xf>
    <xf numFmtId="0" fontId="26" fillId="0" borderId="23" xfId="0" applyFont="1" applyBorder="1" applyAlignment="1">
      <alignment horizontal="left" wrapText="1"/>
    </xf>
    <xf numFmtId="0" fontId="26" fillId="0" borderId="34" xfId="0" applyFont="1" applyBorder="1" applyAlignment="1">
      <alignment horizontal="left" wrapText="1"/>
    </xf>
    <xf numFmtId="0" fontId="30" fillId="0" borderId="0" xfId="0" applyFont="1" applyBorder="1" applyAlignment="1">
      <alignment horizontal="left" wrapText="1"/>
    </xf>
    <xf numFmtId="0" fontId="26" fillId="0" borderId="21" xfId="0" applyFont="1" applyBorder="1" applyAlignment="1">
      <alignment horizontal="left" wrapText="1"/>
    </xf>
    <xf numFmtId="165" fontId="20" fillId="0" borderId="11" xfId="0" applyNumberFormat="1" applyFont="1" applyBorder="1" applyAlignment="1">
      <alignment/>
    </xf>
    <xf numFmtId="165" fontId="20" fillId="0" borderId="22" xfId="0" applyNumberFormat="1" applyFont="1" applyBorder="1" applyAlignment="1">
      <alignment/>
    </xf>
    <xf numFmtId="49" fontId="21" fillId="17" borderId="0" xfId="0" applyNumberFormat="1" applyFont="1" applyFill="1" applyAlignment="1">
      <alignment horizontal="left"/>
    </xf>
    <xf numFmtId="0" fontId="21" fillId="17" borderId="0" xfId="0" applyFont="1" applyFill="1" applyAlignment="1">
      <alignment/>
    </xf>
    <xf numFmtId="0" fontId="21" fillId="17" borderId="35" xfId="0" applyFont="1" applyFill="1" applyBorder="1" applyAlignment="1">
      <alignment horizontal="center"/>
    </xf>
    <xf numFmtId="0" fontId="21" fillId="17" borderId="0" xfId="0" applyFont="1" applyFill="1" applyAlignment="1">
      <alignment horizontal="left"/>
    </xf>
    <xf numFmtId="0" fontId="21" fillId="17" borderId="36" xfId="0" applyFont="1" applyFill="1" applyBorder="1" applyAlignment="1">
      <alignment horizontal="left" wrapText="1"/>
    </xf>
    <xf numFmtId="0" fontId="26" fillId="17" borderId="0" xfId="0" applyFont="1" applyFill="1" applyAlignment="1">
      <alignment/>
    </xf>
    <xf numFmtId="0" fontId="31" fillId="17" borderId="36" xfId="0" applyFont="1" applyFill="1" applyBorder="1" applyAlignment="1">
      <alignment/>
    </xf>
    <xf numFmtId="0" fontId="21" fillId="17" borderId="37" xfId="0" applyFont="1" applyFill="1" applyBorder="1" applyAlignment="1">
      <alignment horizontal="center"/>
    </xf>
    <xf numFmtId="0" fontId="32" fillId="17" borderId="0" xfId="0" applyFont="1" applyFill="1" applyAlignment="1">
      <alignment/>
    </xf>
    <xf numFmtId="0" fontId="22" fillId="17" borderId="0" xfId="0" applyFont="1" applyFill="1" applyAlignment="1">
      <alignment/>
    </xf>
    <xf numFmtId="0" fontId="28" fillId="17" borderId="0" xfId="0" applyFont="1" applyFill="1" applyAlignment="1">
      <alignment/>
    </xf>
    <xf numFmtId="0" fontId="21" fillId="17" borderId="38" xfId="0" applyFont="1" applyFill="1" applyBorder="1" applyAlignment="1">
      <alignment horizontal="right"/>
    </xf>
    <xf numFmtId="49" fontId="21" fillId="17" borderId="39" xfId="0" applyNumberFormat="1" applyFont="1" applyFill="1" applyBorder="1" applyAlignment="1">
      <alignment horizontal="center"/>
    </xf>
    <xf numFmtId="0" fontId="21" fillId="17" borderId="0" xfId="0" applyFont="1" applyFill="1" applyAlignment="1">
      <alignment horizontal="center"/>
    </xf>
    <xf numFmtId="180" fontId="21" fillId="17" borderId="40" xfId="0" applyNumberFormat="1" applyFont="1" applyFill="1" applyBorder="1" applyAlignment="1">
      <alignment horizontal="center"/>
    </xf>
    <xf numFmtId="0" fontId="31" fillId="17" borderId="0" xfId="0" applyFont="1" applyFill="1" applyAlignment="1">
      <alignment horizontal="left"/>
    </xf>
    <xf numFmtId="0" fontId="21" fillId="17" borderId="0" xfId="0" applyFont="1" applyFill="1" applyAlignment="1">
      <alignment horizontal="left" wrapText="1"/>
    </xf>
    <xf numFmtId="0" fontId="21" fillId="17" borderId="38" xfId="0" applyFont="1" applyFill="1" applyBorder="1" applyAlignment="1">
      <alignment/>
    </xf>
    <xf numFmtId="0" fontId="21" fillId="17" borderId="41" xfId="0" applyFont="1" applyFill="1" applyBorder="1" applyAlignment="1">
      <alignment/>
    </xf>
    <xf numFmtId="49" fontId="21" fillId="17" borderId="42" xfId="0" applyNumberFormat="1" applyFont="1" applyFill="1" applyBorder="1" applyAlignment="1">
      <alignment horizontal="center"/>
    </xf>
    <xf numFmtId="49" fontId="21" fillId="17" borderId="43" xfId="0" applyNumberFormat="1" applyFont="1" applyFill="1" applyBorder="1" applyAlignment="1">
      <alignment/>
    </xf>
    <xf numFmtId="0" fontId="21" fillId="17" borderId="43" xfId="0" applyFont="1" applyFill="1" applyBorder="1" applyAlignment="1">
      <alignment/>
    </xf>
    <xf numFmtId="0" fontId="26" fillId="17" borderId="43" xfId="0" applyFont="1" applyFill="1" applyBorder="1" applyAlignment="1">
      <alignment/>
    </xf>
    <xf numFmtId="49" fontId="21" fillId="17" borderId="40" xfId="0" applyNumberFormat="1" applyFont="1" applyFill="1" applyBorder="1" applyAlignment="1">
      <alignment/>
    </xf>
    <xf numFmtId="49" fontId="21" fillId="17" borderId="40" xfId="0" applyNumberFormat="1" applyFont="1" applyFill="1" applyBorder="1" applyAlignment="1">
      <alignment horizontal="center" shrinkToFit="1"/>
    </xf>
    <xf numFmtId="49" fontId="21" fillId="17" borderId="40" xfId="0" applyNumberFormat="1" applyFont="1" applyFill="1" applyBorder="1" applyAlignment="1">
      <alignment horizontal="center"/>
    </xf>
    <xf numFmtId="49" fontId="21" fillId="17" borderId="35" xfId="0" applyNumberFormat="1" applyFont="1" applyFill="1" applyBorder="1" applyAlignment="1">
      <alignment/>
    </xf>
    <xf numFmtId="0" fontId="21" fillId="17" borderId="35" xfId="0" applyFont="1" applyFill="1" applyBorder="1" applyAlignment="1">
      <alignment/>
    </xf>
    <xf numFmtId="0" fontId="26" fillId="17" borderId="35" xfId="0" applyFont="1" applyFill="1" applyBorder="1" applyAlignment="1">
      <alignment/>
    </xf>
    <xf numFmtId="0" fontId="28" fillId="17" borderId="35" xfId="0" applyFont="1" applyFill="1" applyBorder="1" applyAlignment="1">
      <alignment/>
    </xf>
    <xf numFmtId="0" fontId="33" fillId="17" borderId="38" xfId="0" applyFont="1" applyFill="1" applyBorder="1" applyAlignment="1">
      <alignment/>
    </xf>
    <xf numFmtId="0" fontId="33" fillId="17" borderId="40" xfId="0" applyFont="1" applyFill="1" applyBorder="1" applyAlignment="1">
      <alignment/>
    </xf>
    <xf numFmtId="49" fontId="21" fillId="17" borderId="0" xfId="0" applyNumberFormat="1" applyFont="1" applyFill="1" applyAlignment="1">
      <alignment/>
    </xf>
    <xf numFmtId="49" fontId="21" fillId="17" borderId="44" xfId="0" applyNumberFormat="1" applyFont="1" applyFill="1" applyBorder="1" applyAlignment="1">
      <alignment horizontal="center"/>
    </xf>
    <xf numFmtId="0" fontId="21" fillId="17" borderId="36" xfId="0" applyFont="1" applyFill="1" applyBorder="1" applyAlignment="1">
      <alignment horizontal="left"/>
    </xf>
    <xf numFmtId="0" fontId="28" fillId="17" borderId="36" xfId="0" applyFont="1" applyFill="1" applyBorder="1" applyAlignment="1">
      <alignment/>
    </xf>
    <xf numFmtId="49" fontId="21" fillId="17" borderId="36" xfId="0" applyNumberFormat="1" applyFont="1" applyFill="1" applyBorder="1" applyAlignment="1">
      <alignment/>
    </xf>
    <xf numFmtId="0" fontId="21" fillId="17" borderId="36" xfId="0" applyFont="1" applyFill="1" applyBorder="1" applyAlignment="1">
      <alignment/>
    </xf>
    <xf numFmtId="0" fontId="21" fillId="17" borderId="36" xfId="0" applyFont="1" applyFill="1" applyBorder="1" applyAlignment="1">
      <alignment wrapText="1"/>
    </xf>
    <xf numFmtId="0" fontId="21" fillId="17" borderId="45" xfId="0" applyFont="1" applyFill="1" applyBorder="1" applyAlignment="1">
      <alignment horizontal="right"/>
    </xf>
    <xf numFmtId="0" fontId="21" fillId="17" borderId="46" xfId="0" applyFont="1" applyFill="1" applyBorder="1" applyAlignment="1">
      <alignment horizontal="center" vertical="center"/>
    </xf>
    <xf numFmtId="0" fontId="33" fillId="17" borderId="0" xfId="0" applyFont="1" applyFill="1" applyAlignment="1">
      <alignment/>
    </xf>
    <xf numFmtId="0" fontId="33" fillId="17" borderId="0" xfId="0" applyFont="1" applyFill="1" applyAlignment="1">
      <alignment horizontal="center"/>
    </xf>
    <xf numFmtId="0" fontId="33" fillId="17" borderId="36" xfId="0" applyFont="1" applyFill="1" applyBorder="1" applyAlignment="1">
      <alignment/>
    </xf>
    <xf numFmtId="0" fontId="26" fillId="17" borderId="0" xfId="0" applyFont="1" applyFill="1" applyAlignment="1">
      <alignment horizontal="left"/>
    </xf>
    <xf numFmtId="0" fontId="31" fillId="17" borderId="0" xfId="0" applyFont="1" applyFill="1" applyAlignment="1">
      <alignment/>
    </xf>
    <xf numFmtId="49" fontId="26" fillId="17" borderId="35" xfId="0" applyNumberFormat="1" applyFont="1" applyFill="1" applyBorder="1" applyAlignment="1">
      <alignment/>
    </xf>
    <xf numFmtId="0" fontId="26" fillId="17" borderId="36" xfId="0" applyFont="1" applyFill="1" applyBorder="1" applyAlignment="1">
      <alignment/>
    </xf>
    <xf numFmtId="49" fontId="21" fillId="17" borderId="0" xfId="0" applyNumberFormat="1" applyFont="1" applyFill="1" applyAlignment="1">
      <alignment horizontal="center"/>
    </xf>
    <xf numFmtId="0" fontId="21" fillId="17" borderId="43" xfId="0" applyFont="1" applyFill="1" applyBorder="1" applyAlignment="1">
      <alignment horizontal="left" vertical="center" wrapText="1"/>
    </xf>
    <xf numFmtId="0" fontId="21" fillId="17" borderId="43" xfId="0" applyFont="1" applyFill="1" applyBorder="1" applyAlignment="1">
      <alignment horizontal="left" wrapText="1" indent="2"/>
    </xf>
    <xf numFmtId="0" fontId="21" fillId="17" borderId="35" xfId="0" applyFont="1" applyFill="1" applyBorder="1" applyAlignment="1">
      <alignment horizontal="left" wrapText="1" indent="2"/>
    </xf>
    <xf numFmtId="0" fontId="0" fillId="0" borderId="17" xfId="0" applyBorder="1" applyAlignment="1">
      <alignment/>
    </xf>
    <xf numFmtId="0" fontId="21" fillId="17" borderId="35" xfId="0" applyFont="1" applyFill="1" applyBorder="1" applyAlignment="1">
      <alignment horizontal="left" vertical="center" wrapText="1"/>
    </xf>
    <xf numFmtId="0" fontId="21" fillId="17" borderId="36" xfId="0" applyFont="1" applyFill="1" applyBorder="1" applyAlignment="1">
      <alignment horizontal="left" wrapText="1" indent="2"/>
    </xf>
    <xf numFmtId="0" fontId="21" fillId="17" borderId="35" xfId="0" applyFont="1" applyFill="1" applyBorder="1" applyAlignment="1">
      <alignment horizontal="right" vertical="center" wrapText="1"/>
    </xf>
    <xf numFmtId="0" fontId="21" fillId="17" borderId="47" xfId="0" applyFont="1" applyFill="1" applyBorder="1" applyAlignment="1">
      <alignment horizontal="center" vertical="center"/>
    </xf>
    <xf numFmtId="49" fontId="21" fillId="17" borderId="47" xfId="0" applyNumberFormat="1" applyFont="1" applyFill="1" applyBorder="1" applyAlignment="1">
      <alignment horizontal="center" vertical="center"/>
    </xf>
    <xf numFmtId="0" fontId="24" fillId="0" borderId="11" xfId="0" applyFont="1" applyBorder="1" applyAlignment="1">
      <alignment horizontal="center"/>
    </xf>
    <xf numFmtId="0" fontId="32" fillId="0" borderId="11" xfId="0" applyFont="1" applyBorder="1" applyAlignment="1">
      <alignment horizontal="center" wrapText="1"/>
    </xf>
    <xf numFmtId="0" fontId="26" fillId="0" borderId="11" xfId="0" applyFont="1" applyBorder="1" applyAlignment="1">
      <alignment/>
    </xf>
    <xf numFmtId="175" fontId="26" fillId="5" borderId="11" xfId="0" applyNumberFormat="1" applyFont="1" applyFill="1" applyBorder="1" applyAlignment="1">
      <alignment/>
    </xf>
    <xf numFmtId="175" fontId="26" fillId="0" borderId="11" xfId="0" applyNumberFormat="1" applyFont="1" applyBorder="1" applyAlignment="1">
      <alignment/>
    </xf>
    <xf numFmtId="175" fontId="26" fillId="19" borderId="11" xfId="0" applyNumberFormat="1" applyFont="1" applyFill="1" applyBorder="1" applyAlignment="1">
      <alignment/>
    </xf>
    <xf numFmtId="0" fontId="32" fillId="19" borderId="11" xfId="0" applyFont="1" applyFill="1" applyBorder="1" applyAlignment="1">
      <alignment/>
    </xf>
    <xf numFmtId="175" fontId="32" fillId="19" borderId="11" xfId="0" applyNumberFormat="1" applyFont="1" applyFill="1" applyBorder="1" applyAlignment="1">
      <alignment/>
    </xf>
    <xf numFmtId="165" fontId="26" fillId="0" borderId="0" xfId="0" applyNumberFormat="1" applyFont="1" applyAlignment="1">
      <alignment/>
    </xf>
    <xf numFmtId="0" fontId="36" fillId="17" borderId="0" xfId="54" applyFont="1" applyFill="1">
      <alignment/>
      <protection/>
    </xf>
    <xf numFmtId="0" fontId="36" fillId="17" borderId="0" xfId="54" applyFont="1" applyFill="1" applyAlignment="1">
      <alignment vertical="center" wrapText="1"/>
      <protection/>
    </xf>
    <xf numFmtId="0" fontId="36" fillId="17" borderId="48" xfId="54" applyFont="1" applyFill="1" applyBorder="1" applyAlignment="1">
      <alignment vertical="center" wrapText="1"/>
      <protection/>
    </xf>
    <xf numFmtId="0" fontId="36" fillId="17" borderId="0" xfId="54" applyFont="1" applyFill="1" applyAlignment="1">
      <alignment horizontal="right"/>
      <protection/>
    </xf>
    <xf numFmtId="0" fontId="36" fillId="17" borderId="38" xfId="54" applyFont="1" applyFill="1" applyBorder="1" applyAlignment="1">
      <alignment horizontal="right"/>
      <protection/>
    </xf>
    <xf numFmtId="49" fontId="36" fillId="17" borderId="49" xfId="54" applyNumberFormat="1" applyFont="1" applyFill="1" applyBorder="1" applyAlignment="1">
      <alignment horizontal="center" vertical="center"/>
      <protection/>
    </xf>
    <xf numFmtId="0" fontId="38" fillId="17" borderId="0" xfId="54" applyFont="1" applyFill="1" applyAlignment="1">
      <alignment horizontal="center"/>
      <protection/>
    </xf>
    <xf numFmtId="0" fontId="38" fillId="17" borderId="36" xfId="54" applyFont="1" applyFill="1" applyBorder="1">
      <alignment/>
      <protection/>
    </xf>
    <xf numFmtId="0" fontId="36" fillId="17" borderId="36" xfId="54" applyFont="1" applyFill="1" applyBorder="1">
      <alignment/>
      <protection/>
    </xf>
    <xf numFmtId="0" fontId="36" fillId="17" borderId="35" xfId="54" applyFont="1" applyFill="1" applyBorder="1">
      <alignment/>
      <protection/>
    </xf>
    <xf numFmtId="0" fontId="39" fillId="17" borderId="0" xfId="54" applyFont="1" applyFill="1">
      <alignment/>
      <protection/>
    </xf>
    <xf numFmtId="0" fontId="26" fillId="0" borderId="11" xfId="0" applyNumberFormat="1" applyFont="1" applyBorder="1" applyAlignment="1">
      <alignment horizontal="right"/>
    </xf>
    <xf numFmtId="0" fontId="40" fillId="0" borderId="50" xfId="0" applyFont="1" applyBorder="1" applyAlignment="1" applyProtection="1">
      <alignment horizontal="left" wrapText="1"/>
      <protection locked="0"/>
    </xf>
    <xf numFmtId="0" fontId="26" fillId="0" borderId="51" xfId="0" applyFont="1" applyBorder="1" applyAlignment="1">
      <alignment horizontal="center"/>
    </xf>
    <xf numFmtId="0" fontId="20" fillId="0" borderId="0" xfId="0" applyFont="1" applyAlignment="1" applyProtection="1">
      <alignment/>
      <protection locked="0"/>
    </xf>
    <xf numFmtId="4" fontId="20" fillId="0" borderId="0" xfId="0" applyNumberFormat="1" applyFont="1" applyAlignment="1" applyProtection="1">
      <alignment/>
      <protection locked="0"/>
    </xf>
    <xf numFmtId="49" fontId="26" fillId="0" borderId="11" xfId="0" applyNumberFormat="1" applyFont="1" applyBorder="1" applyAlignment="1">
      <alignment horizontal="left"/>
    </xf>
    <xf numFmtId="0" fontId="20" fillId="0" borderId="13" xfId="0" applyFont="1" applyBorder="1" applyAlignment="1">
      <alignment horizontal="left" vertical="center" wrapText="1"/>
    </xf>
    <xf numFmtId="4" fontId="20" fillId="0" borderId="13" xfId="0" applyNumberFormat="1" applyFont="1" applyFill="1" applyBorder="1" applyAlignment="1" applyProtection="1">
      <alignment/>
      <protection/>
    </xf>
    <xf numFmtId="4" fontId="20" fillId="0" borderId="52" xfId="0" applyNumberFormat="1" applyFont="1" applyFill="1" applyBorder="1" applyAlignment="1" applyProtection="1">
      <alignment/>
      <protection/>
    </xf>
    <xf numFmtId="4" fontId="20" fillId="0" borderId="0" xfId="0" applyNumberFormat="1" applyFont="1" applyFill="1" applyAlignment="1">
      <alignment/>
    </xf>
    <xf numFmtId="0" fontId="20" fillId="0" borderId="19" xfId="0" applyFont="1" applyFill="1" applyBorder="1" applyAlignment="1">
      <alignment horizontal="left" indent="1"/>
    </xf>
    <xf numFmtId="0" fontId="20" fillId="0" borderId="11" xfId="0" applyFont="1" applyBorder="1" applyAlignment="1">
      <alignment horizontal="left" vertical="center" wrapText="1"/>
    </xf>
    <xf numFmtId="4" fontId="20" fillId="0" borderId="11" xfId="0" applyNumberFormat="1" applyFont="1" applyFill="1" applyBorder="1" applyAlignment="1" applyProtection="1">
      <alignment/>
      <protection/>
    </xf>
    <xf numFmtId="4" fontId="20" fillId="0" borderId="53" xfId="0" applyNumberFormat="1" applyFont="1" applyFill="1" applyBorder="1" applyAlignment="1" applyProtection="1">
      <alignment/>
      <protection/>
    </xf>
    <xf numFmtId="0" fontId="20" fillId="0" borderId="20" xfId="0" applyFont="1" applyFill="1" applyBorder="1" applyAlignment="1">
      <alignment horizontal="left" indent="1"/>
    </xf>
    <xf numFmtId="0" fontId="20" fillId="0" borderId="19" xfId="0" applyFont="1" applyBorder="1" applyAlignment="1">
      <alignment horizontal="left" vertical="center" wrapText="1"/>
    </xf>
    <xf numFmtId="4" fontId="20" fillId="0" borderId="19" xfId="0" applyNumberFormat="1" applyFont="1" applyFill="1" applyBorder="1" applyAlignment="1" applyProtection="1">
      <alignment/>
      <protection/>
    </xf>
    <xf numFmtId="0" fontId="20" fillId="0" borderId="16" xfId="0" applyFont="1" applyBorder="1" applyAlignment="1">
      <alignment horizontal="left" vertical="center" wrapText="1"/>
    </xf>
    <xf numFmtId="4" fontId="20" fillId="0" borderId="16" xfId="0" applyNumberFormat="1" applyFont="1" applyFill="1" applyBorder="1" applyAlignment="1" applyProtection="1">
      <alignment/>
      <protection/>
    </xf>
    <xf numFmtId="4" fontId="20" fillId="0" borderId="54" xfId="0" applyNumberFormat="1" applyFont="1" applyFill="1" applyBorder="1" applyAlignment="1" applyProtection="1">
      <alignment/>
      <protection/>
    </xf>
    <xf numFmtId="0" fontId="20" fillId="0" borderId="27" xfId="0" applyFont="1" applyFill="1" applyBorder="1" applyAlignment="1">
      <alignment horizontal="left" indent="1"/>
    </xf>
    <xf numFmtId="0" fontId="41" fillId="0" borderId="19" xfId="0" applyFont="1" applyFill="1" applyBorder="1" applyAlignment="1">
      <alignment horizontal="left" indent="1"/>
    </xf>
    <xf numFmtId="0" fontId="41" fillId="0" borderId="20" xfId="0" applyFont="1" applyFill="1" applyBorder="1" applyAlignment="1">
      <alignment horizontal="left" indent="1"/>
    </xf>
    <xf numFmtId="4" fontId="20" fillId="0" borderId="55" xfId="0" applyNumberFormat="1" applyFont="1" applyFill="1" applyBorder="1" applyAlignment="1" applyProtection="1">
      <alignment/>
      <protection/>
    </xf>
    <xf numFmtId="0" fontId="41" fillId="0" borderId="27" xfId="0" applyFont="1" applyFill="1" applyBorder="1" applyAlignment="1">
      <alignment horizontal="left" indent="1"/>
    </xf>
    <xf numFmtId="0" fontId="20" fillId="20" borderId="19" xfId="0" applyFont="1" applyFill="1" applyBorder="1" applyAlignment="1">
      <alignment horizontal="left" indent="1"/>
    </xf>
    <xf numFmtId="0" fontId="20" fillId="20" borderId="20" xfId="0" applyFont="1" applyFill="1" applyBorder="1" applyAlignment="1">
      <alignment horizontal="left" indent="1"/>
    </xf>
    <xf numFmtId="0" fontId="20" fillId="20" borderId="27" xfId="0" applyFont="1" applyFill="1" applyBorder="1" applyAlignment="1">
      <alignment horizontal="left" indent="1"/>
    </xf>
    <xf numFmtId="4" fontId="20" fillId="0" borderId="27" xfId="0" applyNumberFormat="1" applyFont="1" applyFill="1" applyBorder="1" applyAlignment="1" applyProtection="1">
      <alignment/>
      <protection/>
    </xf>
    <xf numFmtId="4" fontId="20" fillId="0" borderId="56" xfId="0" applyNumberFormat="1" applyFont="1" applyFill="1" applyBorder="1" applyAlignment="1" applyProtection="1">
      <alignment/>
      <protection/>
    </xf>
    <xf numFmtId="4" fontId="20" fillId="0" borderId="20" xfId="0" applyNumberFormat="1" applyFont="1" applyFill="1" applyBorder="1" applyAlignment="1" applyProtection="1">
      <alignment/>
      <protection/>
    </xf>
    <xf numFmtId="4" fontId="20" fillId="0" borderId="57" xfId="0" applyNumberFormat="1" applyFont="1" applyFill="1" applyBorder="1" applyAlignment="1" applyProtection="1">
      <alignment/>
      <protection/>
    </xf>
    <xf numFmtId="4" fontId="20" fillId="0" borderId="58" xfId="0" applyNumberFormat="1" applyFont="1" applyFill="1" applyBorder="1" applyAlignment="1" applyProtection="1">
      <alignment/>
      <protection/>
    </xf>
    <xf numFmtId="4" fontId="20" fillId="0" borderId="59" xfId="0" applyNumberFormat="1" applyFont="1" applyFill="1" applyBorder="1" applyAlignment="1" applyProtection="1">
      <alignment/>
      <protection/>
    </xf>
    <xf numFmtId="4" fontId="20" fillId="0" borderId="13" xfId="0" applyNumberFormat="1" applyFont="1" applyFill="1" applyBorder="1" applyAlignment="1">
      <alignment/>
    </xf>
    <xf numFmtId="4" fontId="20" fillId="0" borderId="52" xfId="0" applyNumberFormat="1" applyFont="1" applyFill="1" applyBorder="1" applyAlignment="1">
      <alignment/>
    </xf>
    <xf numFmtId="4" fontId="20" fillId="0" borderId="11" xfId="0" applyNumberFormat="1" applyFont="1" applyFill="1" applyBorder="1" applyAlignment="1">
      <alignment/>
    </xf>
    <xf numFmtId="4" fontId="20" fillId="0" borderId="53" xfId="0" applyNumberFormat="1" applyFont="1" applyFill="1" applyBorder="1" applyAlignment="1">
      <alignment/>
    </xf>
    <xf numFmtId="4" fontId="20" fillId="0" borderId="19" xfId="0" applyNumberFormat="1" applyFont="1" applyFill="1" applyBorder="1" applyAlignment="1">
      <alignment/>
    </xf>
    <xf numFmtId="4" fontId="20" fillId="0" borderId="55" xfId="0" applyNumberFormat="1" applyFont="1" applyFill="1" applyBorder="1" applyAlignment="1">
      <alignment/>
    </xf>
    <xf numFmtId="4" fontId="20" fillId="0" borderId="16" xfId="0" applyNumberFormat="1" applyFont="1" applyFill="1" applyBorder="1" applyAlignment="1">
      <alignment/>
    </xf>
    <xf numFmtId="4" fontId="20" fillId="0" borderId="54" xfId="0" applyNumberFormat="1" applyFont="1" applyFill="1" applyBorder="1" applyAlignment="1">
      <alignment/>
    </xf>
    <xf numFmtId="0" fontId="26" fillId="0" borderId="17" xfId="0" applyFont="1" applyBorder="1" applyAlignment="1">
      <alignment horizontal="right"/>
    </xf>
    <xf numFmtId="0" fontId="26" fillId="0" borderId="51" xfId="0" applyFont="1" applyBorder="1" applyAlignment="1">
      <alignment horizontal="right"/>
    </xf>
    <xf numFmtId="0" fontId="26" fillId="0" borderId="11" xfId="0" applyFont="1" applyBorder="1" applyAlignment="1">
      <alignment horizontal="center" vertical="center" wrapText="1"/>
    </xf>
    <xf numFmtId="0" fontId="32" fillId="0" borderId="33" xfId="0" applyFont="1" applyBorder="1" applyAlignment="1">
      <alignment horizontal="left" wrapText="1"/>
    </xf>
    <xf numFmtId="0" fontId="30" fillId="0" borderId="34" xfId="0" applyFont="1" applyBorder="1" applyAlignment="1">
      <alignment horizontal="left" wrapText="1"/>
    </xf>
    <xf numFmtId="0" fontId="30" fillId="0" borderId="22" xfId="0" applyFont="1" applyBorder="1" applyAlignment="1">
      <alignment horizontal="left" wrapText="1"/>
    </xf>
    <xf numFmtId="0" fontId="32" fillId="0" borderId="24" xfId="0" applyFont="1" applyBorder="1" applyAlignment="1">
      <alignment horizontal="center" wrapText="1"/>
    </xf>
    <xf numFmtId="165" fontId="31" fillId="0" borderId="11" xfId="0" applyNumberFormat="1" applyFont="1" applyBorder="1" applyAlignment="1">
      <alignment horizontal="right"/>
    </xf>
    <xf numFmtId="165" fontId="31" fillId="0" borderId="16" xfId="0" applyNumberFormat="1" applyFont="1" applyBorder="1" applyAlignment="1">
      <alignment horizontal="right"/>
    </xf>
    <xf numFmtId="165" fontId="31" fillId="0" borderId="13" xfId="0" applyNumberFormat="1" applyFont="1" applyBorder="1" applyAlignment="1">
      <alignment horizontal="right"/>
    </xf>
    <xf numFmtId="165" fontId="25" fillId="0" borderId="0" xfId="0" applyNumberFormat="1" applyFont="1" applyAlignment="1">
      <alignment horizontal="right"/>
    </xf>
    <xf numFmtId="165" fontId="42" fillId="0" borderId="0" xfId="0" applyNumberFormat="1" applyFont="1" applyAlignment="1">
      <alignment/>
    </xf>
    <xf numFmtId="49" fontId="21" fillId="0" borderId="60" xfId="0" applyNumberFormat="1" applyFont="1" applyBorder="1" applyAlignment="1">
      <alignment horizontal="center"/>
    </xf>
    <xf numFmtId="49" fontId="21" fillId="0" borderId="61" xfId="0" applyNumberFormat="1" applyFont="1" applyBorder="1" applyAlignment="1">
      <alignment horizontal="center"/>
    </xf>
    <xf numFmtId="49" fontId="21" fillId="0" borderId="14" xfId="0" applyNumberFormat="1" applyFont="1" applyBorder="1" applyAlignment="1">
      <alignment horizontal="center"/>
    </xf>
    <xf numFmtId="49" fontId="21" fillId="0" borderId="62" xfId="0" applyNumberFormat="1" applyFont="1" applyBorder="1" applyAlignment="1">
      <alignment horizontal="center"/>
    </xf>
    <xf numFmtId="49" fontId="21" fillId="0" borderId="15" xfId="0" applyNumberFormat="1" applyFont="1" applyBorder="1" applyAlignment="1">
      <alignment horizontal="center"/>
    </xf>
    <xf numFmtId="49" fontId="21" fillId="0" borderId="12" xfId="0" applyNumberFormat="1" applyFont="1" applyBorder="1" applyAlignment="1">
      <alignment horizontal="center"/>
    </xf>
    <xf numFmtId="165" fontId="31" fillId="0" borderId="11" xfId="0" applyNumberFormat="1" applyFont="1" applyFill="1" applyBorder="1" applyAlignment="1">
      <alignment horizontal="right"/>
    </xf>
    <xf numFmtId="165" fontId="31" fillId="0" borderId="52" xfId="0" applyNumberFormat="1" applyFont="1" applyBorder="1" applyAlignment="1">
      <alignment horizontal="right"/>
    </xf>
    <xf numFmtId="165" fontId="31" fillId="0" borderId="53" xfId="0" applyNumberFormat="1" applyFont="1" applyBorder="1" applyAlignment="1">
      <alignment horizontal="right"/>
    </xf>
    <xf numFmtId="165" fontId="31" fillId="0" borderId="54" xfId="0" applyNumberFormat="1" applyFont="1" applyBorder="1" applyAlignment="1">
      <alignment horizontal="right"/>
    </xf>
    <xf numFmtId="0" fontId="26" fillId="0" borderId="18" xfId="0" applyFont="1" applyBorder="1" applyAlignment="1">
      <alignment horizontal="center" vertical="center"/>
    </xf>
    <xf numFmtId="0" fontId="26" fillId="0" borderId="51" xfId="0" applyFont="1" applyBorder="1" applyAlignment="1">
      <alignment horizontal="center" vertical="center"/>
    </xf>
    <xf numFmtId="49" fontId="26" fillId="0" borderId="17" xfId="0" applyNumberFormat="1" applyFont="1" applyBorder="1" applyAlignment="1">
      <alignment horizontal="center"/>
    </xf>
    <xf numFmtId="49" fontId="26" fillId="0" borderId="63" xfId="0" applyNumberFormat="1" applyFont="1" applyBorder="1" applyAlignment="1">
      <alignment horizontal="center"/>
    </xf>
    <xf numFmtId="49" fontId="26" fillId="0" borderId="64" xfId="0" applyNumberFormat="1" applyFont="1" applyBorder="1" applyAlignment="1">
      <alignment horizontal="center"/>
    </xf>
    <xf numFmtId="0" fontId="26" fillId="0" borderId="65" xfId="0" applyFont="1" applyBorder="1" applyAlignment="1">
      <alignment horizontal="center" vertical="center"/>
    </xf>
    <xf numFmtId="0" fontId="26" fillId="0" borderId="66" xfId="0" applyFont="1" applyBorder="1" applyAlignment="1">
      <alignment horizontal="center" vertical="center"/>
    </xf>
    <xf numFmtId="0" fontId="26" fillId="0" borderId="67" xfId="0" applyFont="1" applyBorder="1" applyAlignment="1">
      <alignment horizontal="center" vertical="center"/>
    </xf>
    <xf numFmtId="165" fontId="31" fillId="0" borderId="65" xfId="0" applyNumberFormat="1" applyFont="1" applyBorder="1" applyAlignment="1">
      <alignment horizontal="right"/>
    </xf>
    <xf numFmtId="165" fontId="31" fillId="0" borderId="66" xfId="0" applyNumberFormat="1" applyFont="1" applyBorder="1" applyAlignment="1">
      <alignment horizontal="right"/>
    </xf>
    <xf numFmtId="165" fontId="31" fillId="0" borderId="68" xfId="0" applyNumberFormat="1" applyFont="1" applyBorder="1" applyAlignment="1">
      <alignment horizontal="right"/>
    </xf>
    <xf numFmtId="0" fontId="26" fillId="0" borderId="14" xfId="0" applyFont="1" applyBorder="1" applyAlignment="1">
      <alignment horizontal="center" vertical="center"/>
    </xf>
    <xf numFmtId="0" fontId="26" fillId="0" borderId="53" xfId="0" applyFont="1" applyBorder="1" applyAlignment="1">
      <alignment horizontal="center" vertical="center" wrapText="1"/>
    </xf>
    <xf numFmtId="0" fontId="26" fillId="0" borderId="25" xfId="0" applyFont="1" applyBorder="1" applyAlignment="1">
      <alignment horizontal="center" vertical="center"/>
    </xf>
    <xf numFmtId="0" fontId="26" fillId="0" borderId="55" xfId="0" applyFont="1" applyBorder="1" applyAlignment="1">
      <alignment horizontal="center" vertical="center"/>
    </xf>
    <xf numFmtId="165" fontId="31" fillId="0" borderId="12" xfId="0" applyNumberFormat="1" applyFont="1" applyBorder="1" applyAlignment="1">
      <alignment horizontal="right"/>
    </xf>
    <xf numFmtId="165" fontId="31" fillId="0" borderId="14" xfId="0" applyNumberFormat="1" applyFont="1" applyBorder="1" applyAlignment="1">
      <alignment horizontal="right"/>
    </xf>
    <xf numFmtId="165" fontId="31" fillId="0" borderId="53" xfId="0" applyNumberFormat="1" applyFont="1" applyFill="1" applyBorder="1" applyAlignment="1">
      <alignment horizontal="right"/>
    </xf>
    <xf numFmtId="165" fontId="31" fillId="0" borderId="15" xfId="0" applyNumberFormat="1" applyFont="1" applyBorder="1" applyAlignment="1">
      <alignment horizontal="right"/>
    </xf>
    <xf numFmtId="0" fontId="26" fillId="0" borderId="14" xfId="0" applyFont="1" applyBorder="1" applyAlignment="1">
      <alignment horizontal="center" vertical="center" wrapText="1"/>
    </xf>
    <xf numFmtId="0" fontId="26" fillId="0" borderId="66" xfId="0" applyFont="1" applyBorder="1" applyAlignment="1">
      <alignment horizontal="center" vertical="center" wrapText="1"/>
    </xf>
    <xf numFmtId="165" fontId="42" fillId="0" borderId="30" xfId="0" applyNumberFormat="1" applyFont="1" applyBorder="1" applyAlignment="1">
      <alignment horizontal="right"/>
    </xf>
    <xf numFmtId="0" fontId="21" fillId="0" borderId="11" xfId="0" applyFont="1" applyFill="1" applyBorder="1" applyAlignment="1">
      <alignment horizontal="center" vertical="center" wrapText="1"/>
    </xf>
    <xf numFmtId="165" fontId="26" fillId="0" borderId="52" xfId="0" applyNumberFormat="1" applyFont="1" applyBorder="1" applyAlignment="1">
      <alignment horizontal="right"/>
    </xf>
    <xf numFmtId="165" fontId="26" fillId="0" borderId="53" xfId="0" applyNumberFormat="1" applyFont="1" applyBorder="1" applyAlignment="1">
      <alignment horizontal="right"/>
    </xf>
    <xf numFmtId="165" fontId="26" fillId="0" borderId="54" xfId="0" applyNumberFormat="1" applyFont="1" applyBorder="1" applyAlignment="1">
      <alignment horizontal="right"/>
    </xf>
    <xf numFmtId="165" fontId="26" fillId="0" borderId="56" xfId="0" applyNumberFormat="1" applyFont="1" applyBorder="1" applyAlignment="1">
      <alignment horizontal="right"/>
    </xf>
    <xf numFmtId="0" fontId="21" fillId="0" borderId="11" xfId="0" applyFont="1" applyBorder="1" applyAlignment="1">
      <alignment/>
    </xf>
    <xf numFmtId="165" fontId="21" fillId="0" borderId="11" xfId="0" applyNumberFormat="1" applyFont="1" applyBorder="1" applyAlignment="1">
      <alignment/>
    </xf>
    <xf numFmtId="0" fontId="26" fillId="0" borderId="69" xfId="0" applyFont="1" applyBorder="1" applyAlignment="1">
      <alignment/>
    </xf>
    <xf numFmtId="165" fontId="23" fillId="0" borderId="11" xfId="0" applyNumberFormat="1" applyFont="1" applyBorder="1" applyAlignment="1">
      <alignment/>
    </xf>
    <xf numFmtId="49" fontId="47" fillId="17" borderId="0" xfId="0" applyNumberFormat="1" applyFont="1" applyFill="1" applyAlignment="1">
      <alignment horizontal="left"/>
    </xf>
    <xf numFmtId="0" fontId="47" fillId="17" borderId="0" xfId="0" applyFont="1" applyFill="1" applyAlignment="1">
      <alignment/>
    </xf>
    <xf numFmtId="0" fontId="40" fillId="0" borderId="19" xfId="0" applyFont="1" applyBorder="1" applyAlignment="1" applyProtection="1">
      <alignment horizontal="center" vertical="center" wrapText="1"/>
      <protection locked="0"/>
    </xf>
    <xf numFmtId="0" fontId="40" fillId="0" borderId="11" xfId="0" applyFont="1" applyBorder="1" applyAlignment="1" applyProtection="1">
      <alignment horizontal="center" vertical="center"/>
      <protection locked="0"/>
    </xf>
    <xf numFmtId="0" fontId="47" fillId="17" borderId="35" xfId="0" applyFont="1" applyFill="1" applyBorder="1" applyAlignment="1">
      <alignment horizontal="center"/>
    </xf>
    <xf numFmtId="0" fontId="47" fillId="17" borderId="0" xfId="0" applyFont="1" applyFill="1" applyAlignment="1">
      <alignment horizontal="left"/>
    </xf>
    <xf numFmtId="0" fontId="40" fillId="0" borderId="0" xfId="0" applyFont="1" applyAlignment="1" applyProtection="1">
      <alignment/>
      <protection locked="0"/>
    </xf>
    <xf numFmtId="0" fontId="40" fillId="0" borderId="16" xfId="0" applyFont="1" applyBorder="1" applyAlignment="1" applyProtection="1">
      <alignment horizontal="center"/>
      <protection locked="0"/>
    </xf>
    <xf numFmtId="0" fontId="17" fillId="0" borderId="0" xfId="0" applyFont="1" applyAlignment="1" applyProtection="1">
      <alignment/>
      <protection locked="0"/>
    </xf>
    <xf numFmtId="0" fontId="46" fillId="0" borderId="0" xfId="0" applyFont="1" applyAlignment="1" applyProtection="1">
      <alignment vertical="top"/>
      <protection locked="0"/>
    </xf>
    <xf numFmtId="0" fontId="46" fillId="0" borderId="0" xfId="0" applyFont="1" applyAlignment="1" applyProtection="1">
      <alignment vertical="top" wrapText="1"/>
      <protection locked="0"/>
    </xf>
    <xf numFmtId="49" fontId="46" fillId="0" borderId="0" xfId="0" applyNumberFormat="1" applyFont="1" applyAlignment="1" applyProtection="1">
      <alignment vertical="top" wrapText="1"/>
      <protection locked="0"/>
    </xf>
    <xf numFmtId="0" fontId="46" fillId="0" borderId="0" xfId="0" applyFont="1" applyAlignment="1" applyProtection="1">
      <alignment/>
      <protection locked="0"/>
    </xf>
    <xf numFmtId="0" fontId="40" fillId="0" borderId="0" xfId="0" applyFont="1" applyAlignment="1" applyProtection="1">
      <alignment horizontal="right"/>
      <protection locked="0"/>
    </xf>
    <xf numFmtId="49" fontId="40" fillId="0" borderId="65" xfId="0" applyNumberFormat="1" applyFont="1" applyBorder="1" applyAlignment="1" applyProtection="1">
      <alignment horizontal="center"/>
      <protection locked="0"/>
    </xf>
    <xf numFmtId="14" fontId="40" fillId="0" borderId="66" xfId="0" applyNumberFormat="1" applyFont="1" applyBorder="1" applyAlignment="1" applyProtection="1">
      <alignment horizontal="center"/>
      <protection locked="0"/>
    </xf>
    <xf numFmtId="0" fontId="40" fillId="0" borderId="0" xfId="0" applyFont="1" applyAlignment="1" applyProtection="1">
      <alignment vertical="top" wrapText="1"/>
      <protection locked="0"/>
    </xf>
    <xf numFmtId="49" fontId="40" fillId="0" borderId="70" xfId="0" applyNumberFormat="1" applyFont="1" applyBorder="1" applyAlignment="1" applyProtection="1">
      <alignment horizontal="center" vertical="center" shrinkToFit="1"/>
      <protection locked="0"/>
    </xf>
    <xf numFmtId="0" fontId="40" fillId="0" borderId="0" xfId="0" applyFont="1" applyAlignment="1" applyProtection="1">
      <alignment vertical="top"/>
      <protection locked="0"/>
    </xf>
    <xf numFmtId="0" fontId="47" fillId="0" borderId="0" xfId="0" applyFont="1" applyAlignment="1" applyProtection="1">
      <alignment/>
      <protection locked="0"/>
    </xf>
    <xf numFmtId="0" fontId="47" fillId="0" borderId="66" xfId="0" applyFont="1" applyBorder="1" applyAlignment="1" applyProtection="1">
      <alignment/>
      <protection locked="0"/>
    </xf>
    <xf numFmtId="49" fontId="40" fillId="0" borderId="70" xfId="0" applyNumberFormat="1" applyFont="1" applyBorder="1" applyAlignment="1" applyProtection="1">
      <alignment horizontal="center" vertical="center"/>
      <protection locked="0"/>
    </xf>
    <xf numFmtId="0" fontId="40" fillId="0" borderId="0" xfId="0" applyFont="1" applyAlignment="1" applyProtection="1">
      <alignment vertical="center" wrapText="1"/>
      <protection locked="0"/>
    </xf>
    <xf numFmtId="164" fontId="40" fillId="0" borderId="70" xfId="0" applyNumberFormat="1" applyFont="1" applyBorder="1" applyAlignment="1" applyProtection="1">
      <alignment horizontal="center" vertical="center"/>
      <protection locked="0"/>
    </xf>
    <xf numFmtId="0" fontId="40" fillId="0" borderId="0" xfId="0" applyFont="1" applyAlignment="1" applyProtection="1">
      <alignment horizontal="left"/>
      <protection locked="0"/>
    </xf>
    <xf numFmtId="0" fontId="47" fillId="0" borderId="0" xfId="0" applyFont="1" applyAlignment="1" applyProtection="1">
      <alignment horizontal="left" vertical="top" wrapText="1"/>
      <protection locked="0"/>
    </xf>
    <xf numFmtId="49" fontId="47" fillId="0" borderId="0" xfId="0" applyNumberFormat="1" applyFont="1" applyAlignment="1" applyProtection="1">
      <alignment horizontal="left" vertical="top" wrapText="1"/>
      <protection locked="0"/>
    </xf>
    <xf numFmtId="0" fontId="47" fillId="0" borderId="0" xfId="0" applyFont="1" applyAlignment="1" applyProtection="1">
      <alignment horizontal="left"/>
      <protection locked="0"/>
    </xf>
    <xf numFmtId="49" fontId="40" fillId="0" borderId="68" xfId="0" applyNumberFormat="1" applyFont="1" applyBorder="1" applyAlignment="1" applyProtection="1">
      <alignment horizontal="center"/>
      <protection locked="0"/>
    </xf>
    <xf numFmtId="0" fontId="17" fillId="0" borderId="0" xfId="0" applyFont="1" applyAlignment="1" applyProtection="1">
      <alignment/>
      <protection locked="0"/>
    </xf>
    <xf numFmtId="0" fontId="46" fillId="0" borderId="0" xfId="0" applyFont="1" applyBorder="1" applyAlignment="1" applyProtection="1">
      <alignment/>
      <protection locked="0"/>
    </xf>
    <xf numFmtId="0" fontId="46" fillId="0" borderId="0" xfId="0" applyFont="1" applyAlignment="1" applyProtection="1">
      <alignment/>
      <protection locked="0"/>
    </xf>
    <xf numFmtId="49" fontId="40" fillId="0" borderId="16" xfId="0" applyNumberFormat="1" applyFont="1" applyBorder="1" applyAlignment="1" applyProtection="1">
      <alignment horizontal="center" vertical="center"/>
      <protection locked="0"/>
    </xf>
    <xf numFmtId="0" fontId="40" fillId="0" borderId="16" xfId="0" applyFont="1" applyBorder="1" applyAlignment="1" applyProtection="1">
      <alignment horizontal="center" vertical="center"/>
      <protection locked="0"/>
    </xf>
    <xf numFmtId="0" fontId="48" fillId="0" borderId="53" xfId="0" applyFont="1" applyBorder="1" applyAlignment="1" applyProtection="1">
      <alignment horizontal="left" wrapText="1"/>
      <protection locked="0"/>
    </xf>
    <xf numFmtId="49" fontId="40" fillId="0" borderId="26" xfId="0" applyNumberFormat="1" applyFont="1" applyBorder="1" applyAlignment="1" applyProtection="1">
      <alignment horizontal="center"/>
      <protection locked="0"/>
    </xf>
    <xf numFmtId="49" fontId="40" fillId="0" borderId="13" xfId="0" applyNumberFormat="1" applyFont="1" applyBorder="1" applyAlignment="1" applyProtection="1">
      <alignment horizontal="center"/>
      <protection locked="0"/>
    </xf>
    <xf numFmtId="4" fontId="40" fillId="5" borderId="20" xfId="0" applyNumberFormat="1" applyFont="1" applyFill="1" applyBorder="1" applyAlignment="1" applyProtection="1">
      <alignment horizontal="right" shrinkToFit="1"/>
      <protection/>
    </xf>
    <xf numFmtId="4" fontId="40" fillId="5" borderId="71" xfId="0" applyNumberFormat="1" applyFont="1" applyFill="1" applyBorder="1" applyAlignment="1" applyProtection="1">
      <alignment horizontal="right" shrinkToFit="1"/>
      <protection/>
    </xf>
    <xf numFmtId="0" fontId="50" fillId="0" borderId="72" xfId="0" applyFont="1" applyBorder="1" applyAlignment="1" applyProtection="1">
      <alignment horizontal="left" wrapText="1"/>
      <protection locked="0"/>
    </xf>
    <xf numFmtId="49" fontId="40" fillId="0" borderId="14" xfId="0" applyNumberFormat="1" applyFont="1" applyBorder="1" applyAlignment="1" applyProtection="1">
      <alignment horizontal="center"/>
      <protection locked="0"/>
    </xf>
    <xf numFmtId="49" fontId="40" fillId="0" borderId="27" xfId="0" applyNumberFormat="1" applyFont="1" applyBorder="1" applyAlignment="1" applyProtection="1">
      <alignment horizontal="center"/>
      <protection locked="0"/>
    </xf>
    <xf numFmtId="4" fontId="40" fillId="0" borderId="11" xfId="0" applyNumberFormat="1" applyFont="1" applyFill="1" applyBorder="1" applyAlignment="1" applyProtection="1">
      <alignment horizontal="right" shrinkToFit="1"/>
      <protection locked="0"/>
    </xf>
    <xf numFmtId="4" fontId="40" fillId="0" borderId="17" xfId="0" applyNumberFormat="1" applyFont="1" applyFill="1" applyBorder="1" applyAlignment="1" applyProtection="1">
      <alignment horizontal="right" shrinkToFit="1"/>
      <protection locked="0"/>
    </xf>
    <xf numFmtId="4" fontId="40" fillId="5" borderId="53" xfId="0" applyNumberFormat="1" applyFont="1" applyFill="1" applyBorder="1" applyAlignment="1" applyProtection="1">
      <alignment horizontal="right" shrinkToFit="1"/>
      <protection/>
    </xf>
    <xf numFmtId="4" fontId="40" fillId="5" borderId="11" xfId="0" applyNumberFormat="1" applyFont="1" applyFill="1" applyBorder="1" applyAlignment="1" applyProtection="1">
      <alignment horizontal="right" shrinkToFit="1"/>
      <protection/>
    </xf>
    <xf numFmtId="0" fontId="40" fillId="0" borderId="72" xfId="0" applyFont="1" applyFill="1" applyBorder="1" applyAlignment="1" applyProtection="1">
      <alignment horizontal="left" wrapText="1" indent="2"/>
      <protection locked="0"/>
    </xf>
    <xf numFmtId="4" fontId="40" fillId="0" borderId="27" xfId="0" applyNumberFormat="1" applyFont="1" applyFill="1" applyBorder="1" applyAlignment="1" applyProtection="1">
      <alignment horizontal="right" shrinkToFit="1"/>
      <protection locked="0"/>
    </xf>
    <xf numFmtId="4" fontId="40" fillId="0" borderId="29" xfId="0" applyNumberFormat="1" applyFont="1" applyFill="1" applyBorder="1" applyAlignment="1" applyProtection="1">
      <alignment horizontal="right" shrinkToFit="1"/>
      <protection locked="0"/>
    </xf>
    <xf numFmtId="4" fontId="40" fillId="5" borderId="56" xfId="0" applyNumberFormat="1" applyFont="1" applyFill="1" applyBorder="1" applyAlignment="1" applyProtection="1">
      <alignment horizontal="right" shrinkToFit="1"/>
      <protection/>
    </xf>
    <xf numFmtId="0" fontId="40" fillId="0" borderId="72" xfId="0" applyFont="1" applyBorder="1" applyAlignment="1" applyProtection="1">
      <alignment horizontal="left" wrapText="1" indent="2"/>
      <protection locked="0"/>
    </xf>
    <xf numFmtId="0" fontId="40" fillId="0" borderId="73" xfId="0" applyFont="1" applyBorder="1" applyAlignment="1" applyProtection="1">
      <alignment horizontal="left" wrapText="1" indent="2"/>
      <protection locked="0"/>
    </xf>
    <xf numFmtId="0" fontId="40" fillId="7" borderId="72" xfId="0" applyFont="1" applyFill="1" applyBorder="1" applyAlignment="1" applyProtection="1">
      <alignment horizontal="left" wrapText="1" indent="3"/>
      <protection locked="0"/>
    </xf>
    <xf numFmtId="49" fontId="40" fillId="7" borderId="14" xfId="0" applyNumberFormat="1" applyFont="1" applyFill="1" applyBorder="1" applyAlignment="1" applyProtection="1">
      <alignment horizontal="center"/>
      <protection locked="0"/>
    </xf>
    <xf numFmtId="49" fontId="40" fillId="7" borderId="27" xfId="0" applyNumberFormat="1" applyFont="1" applyFill="1" applyBorder="1" applyAlignment="1" applyProtection="1">
      <alignment horizontal="center"/>
      <protection locked="0"/>
    </xf>
    <xf numFmtId="4" fontId="40" fillId="7" borderId="11" xfId="0" applyNumberFormat="1" applyFont="1" applyFill="1" applyBorder="1" applyAlignment="1" applyProtection="1">
      <alignment horizontal="right" shrinkToFit="1"/>
      <protection locked="0"/>
    </xf>
    <xf numFmtId="4" fontId="40" fillId="7" borderId="17" xfId="0" applyNumberFormat="1" applyFont="1" applyFill="1" applyBorder="1" applyAlignment="1" applyProtection="1">
      <alignment horizontal="right" shrinkToFit="1"/>
      <protection locked="0"/>
    </xf>
    <xf numFmtId="49" fontId="40" fillId="7" borderId="25" xfId="0" applyNumberFormat="1" applyFont="1" applyFill="1" applyBorder="1" applyAlignment="1" applyProtection="1">
      <alignment horizontal="center"/>
      <protection locked="0"/>
    </xf>
    <xf numFmtId="4" fontId="40" fillId="7" borderId="27" xfId="0" applyNumberFormat="1" applyFont="1" applyFill="1" applyBorder="1" applyAlignment="1" applyProtection="1">
      <alignment horizontal="right" shrinkToFit="1"/>
      <protection locked="0"/>
    </xf>
    <xf numFmtId="49" fontId="40" fillId="0" borderId="72" xfId="0" applyNumberFormat="1" applyFont="1" applyBorder="1" applyAlignment="1" applyProtection="1">
      <alignment horizontal="left" wrapText="1" indent="3"/>
      <protection locked="0"/>
    </xf>
    <xf numFmtId="49" fontId="40" fillId="0" borderId="25" xfId="0" applyNumberFormat="1" applyFont="1" applyBorder="1" applyAlignment="1" applyProtection="1">
      <alignment horizontal="center"/>
      <protection locked="0"/>
    </xf>
    <xf numFmtId="49" fontId="40" fillId="0" borderId="27" xfId="0" applyNumberFormat="1" applyFont="1" applyBorder="1" applyAlignment="1" applyProtection="1">
      <alignment horizontal="center"/>
      <protection locked="0"/>
    </xf>
    <xf numFmtId="49" fontId="40" fillId="0" borderId="72" xfId="0" applyNumberFormat="1" applyFont="1" applyBorder="1" applyAlignment="1" applyProtection="1">
      <alignment horizontal="left" wrapText="1" indent="2"/>
      <protection locked="0"/>
    </xf>
    <xf numFmtId="0" fontId="50" fillId="0" borderId="73" xfId="0" applyFont="1" applyBorder="1" applyAlignment="1" applyProtection="1">
      <alignment horizontal="left" wrapText="1"/>
      <protection locked="0"/>
    </xf>
    <xf numFmtId="49" fontId="40" fillId="0" borderId="25" xfId="0" applyNumberFormat="1" applyFont="1" applyBorder="1" applyAlignment="1" applyProtection="1">
      <alignment horizontal="center"/>
      <protection locked="0"/>
    </xf>
    <xf numFmtId="49" fontId="40" fillId="0" borderId="11" xfId="0" applyNumberFormat="1" applyFont="1" applyBorder="1" applyAlignment="1" applyProtection="1">
      <alignment horizontal="center"/>
      <protection locked="0"/>
    </xf>
    <xf numFmtId="4" fontId="40" fillId="5" borderId="27" xfId="0" applyNumberFormat="1" applyFont="1" applyFill="1" applyBorder="1" applyAlignment="1" applyProtection="1">
      <alignment horizontal="right" shrinkToFit="1"/>
      <protection/>
    </xf>
    <xf numFmtId="49" fontId="40" fillId="7" borderId="74" xfId="0" applyNumberFormat="1" applyFont="1" applyFill="1" applyBorder="1" applyAlignment="1" applyProtection="1">
      <alignment horizontal="left" wrapText="1" indent="2"/>
      <protection locked="0"/>
    </xf>
    <xf numFmtId="49" fontId="40" fillId="7" borderId="14" xfId="0" applyNumberFormat="1" applyFont="1" applyFill="1" applyBorder="1" applyAlignment="1" applyProtection="1">
      <alignment horizontal="center"/>
      <protection locked="0"/>
    </xf>
    <xf numFmtId="49" fontId="40" fillId="7" borderId="11" xfId="0" applyNumberFormat="1" applyFont="1" applyFill="1" applyBorder="1" applyAlignment="1" applyProtection="1">
      <alignment horizontal="center"/>
      <protection locked="0"/>
    </xf>
    <xf numFmtId="4" fontId="17" fillId="0" borderId="0" xfId="0" applyNumberFormat="1" applyFont="1" applyAlignment="1" applyProtection="1">
      <alignment/>
      <protection locked="0"/>
    </xf>
    <xf numFmtId="0" fontId="50" fillId="0" borderId="75" xfId="0" applyFont="1" applyBorder="1" applyAlignment="1" applyProtection="1">
      <alignment horizontal="left" wrapText="1"/>
      <protection locked="0"/>
    </xf>
    <xf numFmtId="49" fontId="40" fillId="0" borderId="76" xfId="0" applyNumberFormat="1" applyFont="1" applyBorder="1" applyAlignment="1" applyProtection="1">
      <alignment horizontal="center"/>
      <protection locked="0"/>
    </xf>
    <xf numFmtId="4" fontId="40" fillId="0" borderId="58" xfId="0" applyNumberFormat="1" applyFont="1" applyFill="1" applyBorder="1" applyAlignment="1" applyProtection="1">
      <alignment horizontal="right" shrinkToFit="1"/>
      <protection locked="0"/>
    </xf>
    <xf numFmtId="4" fontId="40" fillId="0" borderId="77" xfId="0" applyNumberFormat="1" applyFont="1" applyFill="1" applyBorder="1" applyAlignment="1" applyProtection="1">
      <alignment horizontal="right" shrinkToFit="1"/>
      <protection locked="0"/>
    </xf>
    <xf numFmtId="4" fontId="40" fillId="5" borderId="59" xfId="0" applyNumberFormat="1" applyFont="1" applyFill="1" applyBorder="1" applyAlignment="1" applyProtection="1">
      <alignment horizontal="right" shrinkToFit="1"/>
      <protection/>
    </xf>
    <xf numFmtId="49" fontId="48" fillId="0" borderId="78" xfId="0" applyNumberFormat="1" applyFont="1" applyBorder="1" applyAlignment="1" applyProtection="1">
      <alignment horizontal="left" wrapText="1"/>
      <protection locked="0"/>
    </xf>
    <xf numFmtId="49" fontId="40" fillId="0" borderId="12" xfId="0" applyNumberFormat="1" applyFont="1" applyBorder="1" applyAlignment="1" applyProtection="1">
      <alignment horizontal="center"/>
      <protection locked="0"/>
    </xf>
    <xf numFmtId="49" fontId="40" fillId="0" borderId="64" xfId="0" applyNumberFormat="1" applyFont="1" applyBorder="1" applyAlignment="1" applyProtection="1">
      <alignment horizontal="center"/>
      <protection locked="0"/>
    </xf>
    <xf numFmtId="4" fontId="40" fillId="5" borderId="27" xfId="0" applyNumberFormat="1" applyFont="1" applyFill="1" applyBorder="1" applyAlignment="1" applyProtection="1">
      <alignment horizontal="right" shrinkToFit="1"/>
      <protection/>
    </xf>
    <xf numFmtId="4" fontId="40" fillId="5" borderId="56" xfId="0" applyNumberFormat="1" applyFont="1" applyFill="1" applyBorder="1" applyAlignment="1" applyProtection="1">
      <alignment horizontal="right" shrinkToFit="1"/>
      <protection/>
    </xf>
    <xf numFmtId="0" fontId="50" fillId="0" borderId="72" xfId="0" applyFont="1" applyFill="1" applyBorder="1" applyAlignment="1" applyProtection="1">
      <alignment wrapText="1"/>
      <protection locked="0"/>
    </xf>
    <xf numFmtId="49" fontId="40" fillId="0" borderId="29" xfId="0" applyNumberFormat="1" applyFont="1" applyBorder="1" applyAlignment="1" applyProtection="1">
      <alignment horizontal="center"/>
      <protection locked="0"/>
    </xf>
    <xf numFmtId="0" fontId="40" fillId="0" borderId="73" xfId="0" applyFont="1" applyFill="1" applyBorder="1" applyAlignment="1" applyProtection="1">
      <alignment horizontal="left" wrapText="1" indent="2"/>
      <protection locked="0"/>
    </xf>
    <xf numFmtId="49" fontId="40" fillId="0" borderId="72" xfId="0" applyNumberFormat="1" applyFont="1" applyFill="1" applyBorder="1" applyAlignment="1" applyProtection="1">
      <alignment horizontal="left" wrapText="1" indent="2"/>
      <protection locked="0"/>
    </xf>
    <xf numFmtId="49" fontId="40" fillId="0" borderId="14" xfId="0" applyNumberFormat="1" applyFont="1" applyBorder="1" applyAlignment="1" applyProtection="1">
      <alignment horizontal="center"/>
      <protection locked="0"/>
    </xf>
    <xf numFmtId="49" fontId="40" fillId="0" borderId="29" xfId="0" applyNumberFormat="1" applyFont="1" applyFill="1" applyBorder="1" applyAlignment="1" applyProtection="1">
      <alignment horizontal="center"/>
      <protection locked="0"/>
    </xf>
    <xf numFmtId="4" fontId="40" fillId="0" borderId="19" xfId="0" applyNumberFormat="1" applyFont="1" applyFill="1" applyBorder="1" applyAlignment="1" applyProtection="1">
      <alignment horizontal="right" shrinkToFit="1"/>
      <protection locked="0"/>
    </xf>
    <xf numFmtId="4" fontId="40" fillId="5" borderId="55" xfId="0" applyNumberFormat="1" applyFont="1" applyFill="1" applyBorder="1" applyAlignment="1" applyProtection="1">
      <alignment horizontal="right" shrinkToFit="1"/>
      <protection/>
    </xf>
    <xf numFmtId="4" fontId="40" fillId="5" borderId="19" xfId="0" applyNumberFormat="1" applyFont="1" applyFill="1" applyBorder="1" applyAlignment="1" applyProtection="1">
      <alignment horizontal="right" shrinkToFit="1"/>
      <protection/>
    </xf>
    <xf numFmtId="49" fontId="40" fillId="0" borderId="51" xfId="0" applyNumberFormat="1" applyFont="1" applyBorder="1" applyAlignment="1" applyProtection="1">
      <alignment horizontal="center"/>
      <protection locked="0"/>
    </xf>
    <xf numFmtId="49" fontId="40" fillId="0" borderId="22" xfId="0" applyNumberFormat="1" applyFont="1" applyBorder="1" applyAlignment="1" applyProtection="1">
      <alignment horizontal="center"/>
      <protection locked="0"/>
    </xf>
    <xf numFmtId="0" fontId="40" fillId="0" borderId="72" xfId="0" applyFont="1" applyBorder="1" applyAlignment="1" applyProtection="1">
      <alignment horizontal="left" wrapText="1" indent="2" readingOrder="1"/>
      <protection locked="0"/>
    </xf>
    <xf numFmtId="0" fontId="40" fillId="0" borderId="57" xfId="0" applyFont="1" applyBorder="1" applyAlignment="1" applyProtection="1">
      <alignment horizontal="left" wrapText="1" indent="2"/>
      <protection locked="0"/>
    </xf>
    <xf numFmtId="0" fontId="40" fillId="0" borderId="75" xfId="0" applyFont="1" applyBorder="1" applyAlignment="1" applyProtection="1">
      <alignment horizontal="left" wrapText="1" indent="2"/>
      <protection locked="0"/>
    </xf>
    <xf numFmtId="49" fontId="40" fillId="0" borderId="17" xfId="0" applyNumberFormat="1" applyFont="1" applyBorder="1" applyAlignment="1" applyProtection="1">
      <alignment horizontal="center"/>
      <protection locked="0"/>
    </xf>
    <xf numFmtId="0" fontId="50" fillId="0" borderId="78" xfId="0" applyFont="1" applyBorder="1" applyAlignment="1" applyProtection="1">
      <alignment horizontal="left" wrapText="1"/>
      <protection locked="0"/>
    </xf>
    <xf numFmtId="49" fontId="40" fillId="0" borderId="29" xfId="0" applyNumberFormat="1" applyFont="1" applyBorder="1" applyAlignment="1" applyProtection="1">
      <alignment horizontal="center"/>
      <protection locked="0"/>
    </xf>
    <xf numFmtId="49" fontId="50" fillId="0" borderId="72" xfId="0" applyNumberFormat="1" applyFont="1" applyBorder="1" applyAlignment="1" applyProtection="1">
      <alignment horizontal="left" wrapText="1"/>
      <protection locked="0"/>
    </xf>
    <xf numFmtId="49" fontId="40" fillId="0" borderId="69" xfId="0" applyNumberFormat="1" applyFont="1" applyBorder="1" applyAlignment="1" applyProtection="1">
      <alignment horizontal="center"/>
      <protection locked="0"/>
    </xf>
    <xf numFmtId="0" fontId="51" fillId="19" borderId="72" xfId="0" applyFont="1" applyFill="1" applyBorder="1" applyAlignment="1" applyProtection="1">
      <alignment horizontal="left" wrapText="1"/>
      <protection locked="0"/>
    </xf>
    <xf numFmtId="49" fontId="40" fillId="19" borderId="14" xfId="0" applyNumberFormat="1" applyFont="1" applyFill="1" applyBorder="1" applyAlignment="1" applyProtection="1">
      <alignment horizontal="center"/>
      <protection locked="0"/>
    </xf>
    <xf numFmtId="4" fontId="40" fillId="19" borderId="34" xfId="0" applyNumberFormat="1" applyFont="1" applyFill="1" applyBorder="1" applyAlignment="1" applyProtection="1">
      <alignment horizontal="right" shrinkToFit="1"/>
      <protection locked="0"/>
    </xf>
    <xf numFmtId="4" fontId="40" fillId="19" borderId="27" xfId="0" applyNumberFormat="1" applyFont="1" applyFill="1" applyBorder="1" applyAlignment="1" applyProtection="1">
      <alignment horizontal="right" shrinkToFit="1"/>
      <protection/>
    </xf>
    <xf numFmtId="4" fontId="40" fillId="19" borderId="56" xfId="0" applyNumberFormat="1" applyFont="1" applyFill="1" applyBorder="1" applyAlignment="1" applyProtection="1">
      <alignment horizontal="right" shrinkToFit="1"/>
      <protection/>
    </xf>
    <xf numFmtId="4" fontId="40" fillId="0" borderId="34" xfId="0" applyNumberFormat="1" applyFont="1" applyBorder="1" applyAlignment="1" applyProtection="1">
      <alignment horizontal="right" shrinkToFit="1"/>
      <protection locked="0"/>
    </xf>
    <xf numFmtId="0" fontId="50" fillId="7" borderId="72" xfId="0" applyFont="1" applyFill="1" applyBorder="1" applyAlignment="1" applyProtection="1">
      <alignment horizontal="left" wrapText="1"/>
      <protection locked="0"/>
    </xf>
    <xf numFmtId="4" fontId="40" fillId="7" borderId="34" xfId="0" applyNumberFormat="1" applyFont="1" applyFill="1" applyBorder="1" applyAlignment="1" applyProtection="1">
      <alignment horizontal="right" shrinkToFit="1"/>
      <protection locked="0"/>
    </xf>
    <xf numFmtId="4" fontId="40" fillId="7" borderId="29" xfId="0" applyNumberFormat="1" applyFont="1" applyFill="1" applyBorder="1" applyAlignment="1" applyProtection="1">
      <alignment horizontal="right" shrinkToFit="1"/>
      <protection locked="0"/>
    </xf>
    <xf numFmtId="0" fontId="51" fillId="0" borderId="72" xfId="0" applyFont="1" applyBorder="1" applyAlignment="1" applyProtection="1">
      <alignment horizontal="left" wrapText="1"/>
      <protection locked="0"/>
    </xf>
    <xf numFmtId="4" fontId="40" fillId="0" borderId="22" xfId="0" applyNumberFormat="1" applyFont="1" applyBorder="1" applyAlignment="1" applyProtection="1">
      <alignment horizontal="right" shrinkToFit="1"/>
      <protection locked="0"/>
    </xf>
    <xf numFmtId="4" fontId="40" fillId="0" borderId="18" xfId="0" applyNumberFormat="1" applyFont="1" applyFill="1" applyBorder="1" applyAlignment="1" applyProtection="1">
      <alignment horizontal="right" shrinkToFit="1"/>
      <protection locked="0"/>
    </xf>
    <xf numFmtId="4" fontId="40" fillId="0" borderId="69" xfId="0" applyNumberFormat="1" applyFont="1" applyBorder="1" applyAlignment="1" applyProtection="1">
      <alignment horizontal="right" shrinkToFit="1"/>
      <protection locked="0"/>
    </xf>
    <xf numFmtId="4" fontId="40" fillId="0" borderId="21" xfId="0" applyNumberFormat="1" applyFont="1" applyBorder="1" applyAlignment="1" applyProtection="1">
      <alignment horizontal="right" shrinkToFit="1"/>
      <protection locked="0"/>
    </xf>
    <xf numFmtId="0" fontId="48" fillId="0" borderId="73" xfId="0" applyFont="1" applyBorder="1" applyAlignment="1" applyProtection="1">
      <alignment horizontal="left" wrapText="1"/>
      <protection locked="0"/>
    </xf>
    <xf numFmtId="49" fontId="40" fillId="0" borderId="26" xfId="0" applyNumberFormat="1" applyFont="1" applyBorder="1" applyAlignment="1" applyProtection="1">
      <alignment horizontal="center"/>
      <protection locked="0"/>
    </xf>
    <xf numFmtId="49" fontId="40" fillId="0" borderId="57" xfId="0" applyNumberFormat="1" applyFont="1" applyBorder="1" applyAlignment="1" applyProtection="1">
      <alignment horizontal="left" wrapText="1" indent="2"/>
      <protection locked="0"/>
    </xf>
    <xf numFmtId="49" fontId="40" fillId="0" borderId="15" xfId="0" applyNumberFormat="1" applyFont="1" applyBorder="1" applyAlignment="1" applyProtection="1">
      <alignment horizontal="center"/>
      <protection locked="0"/>
    </xf>
    <xf numFmtId="49" fontId="40" fillId="0" borderId="16" xfId="0" applyNumberFormat="1" applyFont="1" applyBorder="1" applyAlignment="1" applyProtection="1">
      <alignment horizontal="center"/>
      <protection locked="0"/>
    </xf>
    <xf numFmtId="4" fontId="40" fillId="5" borderId="54" xfId="0" applyNumberFormat="1" applyFont="1" applyFill="1" applyBorder="1" applyAlignment="1" applyProtection="1">
      <alignment horizontal="right" shrinkToFit="1"/>
      <protection/>
    </xf>
    <xf numFmtId="165" fontId="48" fillId="5" borderId="30" xfId="0" applyNumberFormat="1" applyFont="1" applyFill="1" applyBorder="1" applyAlignment="1" applyProtection="1">
      <alignment/>
      <protection/>
    </xf>
    <xf numFmtId="4" fontId="17" fillId="0" borderId="0" xfId="0" applyNumberFormat="1" applyFont="1" applyAlignment="1" applyProtection="1">
      <alignment/>
      <protection locked="0"/>
    </xf>
    <xf numFmtId="14" fontId="40" fillId="7" borderId="66" xfId="0" applyNumberFormat="1" applyFont="1" applyFill="1" applyBorder="1" applyAlignment="1" applyProtection="1">
      <alignment horizontal="center"/>
      <protection locked="0"/>
    </xf>
    <xf numFmtId="0" fontId="40" fillId="0" borderId="0" xfId="0" applyFont="1" applyAlignment="1" applyProtection="1">
      <alignment vertical="center" wrapText="1"/>
      <protection locked="0"/>
    </xf>
    <xf numFmtId="49" fontId="40" fillId="0" borderId="66" xfId="0" applyNumberFormat="1" applyFont="1" applyBorder="1" applyAlignment="1" applyProtection="1">
      <alignment horizontal="center" vertical="center" shrinkToFit="1"/>
      <protection locked="0"/>
    </xf>
    <xf numFmtId="0" fontId="40" fillId="0" borderId="0" xfId="0" applyFont="1" applyFill="1" applyAlignment="1" applyProtection="1">
      <alignment vertical="top"/>
      <protection locked="0"/>
    </xf>
    <xf numFmtId="0" fontId="46" fillId="0" borderId="66" xfId="0" applyFont="1" applyBorder="1" applyAlignment="1" applyProtection="1">
      <alignment/>
      <protection locked="0"/>
    </xf>
    <xf numFmtId="0" fontId="40" fillId="0" borderId="0" xfId="0" applyFont="1" applyFill="1" applyAlignment="1" applyProtection="1">
      <alignment vertical="center" wrapText="1"/>
      <protection locked="0"/>
    </xf>
    <xf numFmtId="0" fontId="46" fillId="0" borderId="79" xfId="0" applyFont="1" applyBorder="1" applyAlignment="1" applyProtection="1">
      <alignment/>
      <protection locked="0"/>
    </xf>
    <xf numFmtId="49" fontId="40" fillId="0" borderId="66" xfId="0" applyNumberFormat="1" applyFont="1" applyBorder="1" applyAlignment="1" applyProtection="1">
      <alignment horizontal="center"/>
      <protection locked="0"/>
    </xf>
    <xf numFmtId="0" fontId="17" fillId="0" borderId="0" xfId="0" applyFont="1" applyFill="1" applyAlignment="1" applyProtection="1">
      <alignment/>
      <protection locked="0"/>
    </xf>
    <xf numFmtId="0" fontId="40" fillId="0" borderId="11" xfId="0" applyFont="1" applyFill="1" applyBorder="1" applyAlignment="1" applyProtection="1">
      <alignment horizontal="center" vertical="center" wrapText="1"/>
      <protection locked="0"/>
    </xf>
    <xf numFmtId="0" fontId="40" fillId="0" borderId="16" xfId="0" applyFont="1" applyBorder="1" applyAlignment="1" applyProtection="1">
      <alignment horizontal="center" vertical="center" wrapText="1"/>
      <protection locked="0"/>
    </xf>
    <xf numFmtId="0" fontId="51" fillId="0" borderId="0" xfId="0" applyFont="1" applyBorder="1" applyAlignment="1" applyProtection="1">
      <alignment horizontal="center" wrapText="1"/>
      <protection locked="0"/>
    </xf>
    <xf numFmtId="49" fontId="40" fillId="0" borderId="80" xfId="0" applyNumberFormat="1" applyFont="1" applyBorder="1" applyAlignment="1" applyProtection="1">
      <alignment horizontal="center"/>
      <protection locked="0"/>
    </xf>
    <xf numFmtId="49" fontId="40" fillId="0" borderId="28" xfId="0" applyNumberFormat="1" applyFont="1" applyBorder="1" applyAlignment="1" applyProtection="1">
      <alignment horizontal="center"/>
      <protection locked="0"/>
    </xf>
    <xf numFmtId="4" fontId="40" fillId="0" borderId="20" xfId="0" applyNumberFormat="1" applyFont="1" applyFill="1" applyBorder="1" applyAlignment="1" applyProtection="1">
      <alignment horizontal="right" shrinkToFit="1"/>
      <protection locked="0"/>
    </xf>
    <xf numFmtId="4" fontId="40" fillId="0" borderId="57" xfId="0" applyNumberFormat="1" applyFont="1" applyFill="1" applyBorder="1" applyAlignment="1" applyProtection="1">
      <alignment horizontal="right" shrinkToFit="1"/>
      <protection locked="0"/>
    </xf>
    <xf numFmtId="0" fontId="40" fillId="0" borderId="81" xfId="0" applyFont="1" applyBorder="1" applyAlignment="1" applyProtection="1">
      <alignment wrapText="1"/>
      <protection locked="0"/>
    </xf>
    <xf numFmtId="49" fontId="40" fillId="0" borderId="61" xfId="0" applyNumberFormat="1" applyFont="1" applyBorder="1" applyAlignment="1" applyProtection="1">
      <alignment horizontal="center"/>
      <protection locked="0"/>
    </xf>
    <xf numFmtId="165" fontId="40" fillId="5" borderId="27" xfId="0" applyNumberFormat="1" applyFont="1" applyFill="1" applyBorder="1" applyAlignment="1" applyProtection="1">
      <alignment horizontal="right" shrinkToFit="1"/>
      <protection/>
    </xf>
    <xf numFmtId="165" fontId="40" fillId="0" borderId="0" xfId="0" applyNumberFormat="1" applyFont="1" applyAlignment="1" applyProtection="1">
      <alignment/>
      <protection locked="0"/>
    </xf>
    <xf numFmtId="49" fontId="40" fillId="0" borderId="81" xfId="0" applyNumberFormat="1" applyFont="1" applyFill="1" applyBorder="1" applyAlignment="1" applyProtection="1">
      <alignment horizontal="left" wrapText="1" indent="1"/>
      <protection locked="0"/>
    </xf>
    <xf numFmtId="49" fontId="40" fillId="0" borderId="61" xfId="0" applyNumberFormat="1" applyFont="1" applyFill="1" applyBorder="1" applyAlignment="1" applyProtection="1">
      <alignment horizontal="center"/>
      <protection locked="0"/>
    </xf>
    <xf numFmtId="49" fontId="40" fillId="0" borderId="29" xfId="0" applyNumberFormat="1" applyFont="1" applyFill="1" applyBorder="1" applyAlignment="1" applyProtection="1">
      <alignment horizontal="center"/>
      <protection locked="0"/>
    </xf>
    <xf numFmtId="165" fontId="40" fillId="0" borderId="34" xfId="0" applyNumberFormat="1" applyFont="1" applyFill="1" applyBorder="1" applyAlignment="1" applyProtection="1">
      <alignment horizontal="right" shrinkToFit="1"/>
      <protection locked="0"/>
    </xf>
    <xf numFmtId="165" fontId="40" fillId="5" borderId="11" xfId="0" applyNumberFormat="1" applyFont="1" applyFill="1" applyBorder="1" applyAlignment="1" applyProtection="1">
      <alignment horizontal="right" shrinkToFit="1"/>
      <protection/>
    </xf>
    <xf numFmtId="165" fontId="40" fillId="5" borderId="56" xfId="0" applyNumberFormat="1" applyFont="1" applyFill="1" applyBorder="1" applyAlignment="1" applyProtection="1">
      <alignment horizontal="right" shrinkToFit="1"/>
      <protection/>
    </xf>
    <xf numFmtId="49" fontId="40" fillId="0" borderId="81" xfId="0" applyNumberFormat="1" applyFont="1" applyBorder="1" applyAlignment="1" applyProtection="1">
      <alignment horizontal="left" wrapText="1" indent="1"/>
      <protection locked="0"/>
    </xf>
    <xf numFmtId="49" fontId="40" fillId="0" borderId="61" xfId="0" applyNumberFormat="1" applyFont="1" applyBorder="1" applyAlignment="1" applyProtection="1">
      <alignment horizontal="center"/>
      <protection locked="0"/>
    </xf>
    <xf numFmtId="49" fontId="40" fillId="0" borderId="81" xfId="0" applyNumberFormat="1" applyFont="1" applyBorder="1" applyAlignment="1" applyProtection="1">
      <alignment horizontal="left" wrapText="1"/>
      <protection locked="0"/>
    </xf>
    <xf numFmtId="49" fontId="40" fillId="0" borderId="17" xfId="0" applyNumberFormat="1" applyFont="1" applyBorder="1" applyAlignment="1" applyProtection="1">
      <alignment horizontal="center"/>
      <protection locked="0"/>
    </xf>
    <xf numFmtId="165" fontId="40" fillId="5" borderId="34" xfId="0" applyNumberFormat="1" applyFont="1" applyFill="1" applyBorder="1" applyAlignment="1" applyProtection="1">
      <alignment horizontal="right" shrinkToFit="1"/>
      <protection/>
    </xf>
    <xf numFmtId="0" fontId="40" fillId="0" borderId="82" xfId="0" applyFont="1" applyBorder="1" applyAlignment="1" applyProtection="1">
      <alignment horizontal="left" wrapText="1"/>
      <protection locked="0"/>
    </xf>
    <xf numFmtId="49" fontId="40" fillId="0" borderId="83" xfId="0" applyNumberFormat="1" applyFont="1" applyFill="1" applyBorder="1" applyAlignment="1" applyProtection="1">
      <alignment horizontal="left" wrapText="1" indent="1"/>
      <protection locked="0"/>
    </xf>
    <xf numFmtId="49" fontId="40" fillId="0" borderId="84" xfId="0" applyNumberFormat="1" applyFont="1" applyFill="1" applyBorder="1" applyAlignment="1" applyProtection="1">
      <alignment horizontal="left" wrapText="1" indent="1"/>
      <protection locked="0"/>
    </xf>
    <xf numFmtId="0" fontId="40" fillId="0" borderId="81" xfId="0" applyFont="1" applyBorder="1" applyAlignment="1" applyProtection="1">
      <alignment horizontal="left" wrapText="1"/>
      <protection locked="0"/>
    </xf>
    <xf numFmtId="165" fontId="40" fillId="0" borderId="27" xfId="0" applyNumberFormat="1" applyFont="1" applyFill="1" applyBorder="1" applyAlignment="1" applyProtection="1">
      <alignment horizontal="right" shrinkToFit="1"/>
      <protection locked="0"/>
    </xf>
    <xf numFmtId="0" fontId="40" fillId="0" borderId="84" xfId="0" applyFont="1" applyBorder="1" applyAlignment="1" applyProtection="1">
      <alignment horizontal="left" wrapText="1" indent="1"/>
      <protection locked="0"/>
    </xf>
    <xf numFmtId="0" fontId="40" fillId="0" borderId="81" xfId="0" applyFont="1" applyBorder="1" applyAlignment="1" applyProtection="1">
      <alignment horizontal="left" wrapText="1" indent="1"/>
      <protection locked="0"/>
    </xf>
    <xf numFmtId="49" fontId="40" fillId="0" borderId="63" xfId="0" applyNumberFormat="1" applyFont="1" applyBorder="1" applyAlignment="1" applyProtection="1">
      <alignment horizontal="center"/>
      <protection locked="0"/>
    </xf>
    <xf numFmtId="165" fontId="40" fillId="5" borderId="16" xfId="0" applyNumberFormat="1" applyFont="1" applyFill="1" applyBorder="1" applyAlignment="1" applyProtection="1">
      <alignment horizontal="right" shrinkToFit="1"/>
      <protection/>
    </xf>
    <xf numFmtId="0" fontId="51" fillId="0" borderId="85" xfId="0" applyFont="1" applyBorder="1" applyAlignment="1" applyProtection="1">
      <alignment horizontal="left" wrapText="1"/>
      <protection locked="0"/>
    </xf>
    <xf numFmtId="49" fontId="40" fillId="0" borderId="86" xfId="0" applyNumberFormat="1" applyFont="1" applyBorder="1" applyAlignment="1" applyProtection="1">
      <alignment horizontal="center"/>
      <protection locked="0"/>
    </xf>
    <xf numFmtId="49" fontId="40" fillId="0" borderId="87" xfId="0" applyNumberFormat="1" applyFont="1" applyBorder="1" applyAlignment="1" applyProtection="1">
      <alignment horizontal="center"/>
      <protection locked="0"/>
    </xf>
    <xf numFmtId="165" fontId="51" fillId="5" borderId="31" xfId="0" applyNumberFormat="1" applyFont="1" applyFill="1" applyBorder="1" applyAlignment="1" applyProtection="1">
      <alignment horizontal="right" shrinkToFit="1"/>
      <protection/>
    </xf>
    <xf numFmtId="165" fontId="51" fillId="5" borderId="58" xfId="0" applyNumberFormat="1" applyFont="1" applyFill="1" applyBorder="1" applyAlignment="1" applyProtection="1">
      <alignment horizontal="right" shrinkToFit="1"/>
      <protection/>
    </xf>
    <xf numFmtId="49" fontId="40" fillId="0" borderId="60" xfId="0" applyNumberFormat="1" applyFont="1" applyBorder="1" applyAlignment="1" applyProtection="1">
      <alignment horizontal="center"/>
      <protection locked="0"/>
    </xf>
    <xf numFmtId="165" fontId="40" fillId="0" borderId="88" xfId="0" applyNumberFormat="1" applyFont="1" applyFill="1" applyBorder="1" applyAlignment="1" applyProtection="1">
      <alignment horizontal="right" shrinkToFit="1"/>
      <protection locked="0"/>
    </xf>
    <xf numFmtId="165" fontId="40" fillId="0" borderId="71" xfId="0" applyNumberFormat="1" applyFont="1" applyFill="1" applyBorder="1" applyAlignment="1" applyProtection="1">
      <alignment horizontal="right" shrinkToFit="1"/>
      <protection locked="0"/>
    </xf>
    <xf numFmtId="165" fontId="40" fillId="0" borderId="11" xfId="0" applyNumberFormat="1" applyFont="1" applyFill="1" applyBorder="1" applyAlignment="1" applyProtection="1">
      <alignment horizontal="right" shrinkToFit="1"/>
      <protection locked="0"/>
    </xf>
    <xf numFmtId="165" fontId="40" fillId="0" borderId="22" xfId="0" applyNumberFormat="1" applyFont="1" applyFill="1" applyBorder="1" applyAlignment="1" applyProtection="1">
      <alignment horizontal="right" shrinkToFit="1"/>
      <protection locked="0"/>
    </xf>
    <xf numFmtId="0" fontId="40" fillId="0" borderId="89" xfId="0" applyFont="1" applyBorder="1" applyAlignment="1" applyProtection="1">
      <alignment horizontal="left" indent="1"/>
      <protection locked="0"/>
    </xf>
    <xf numFmtId="0" fontId="40" fillId="0" borderId="89" xfId="0" applyFont="1" applyFill="1" applyBorder="1" applyAlignment="1" applyProtection="1">
      <alignment horizontal="left" wrapText="1" indent="1"/>
      <protection locked="0"/>
    </xf>
    <xf numFmtId="0" fontId="40" fillId="0" borderId="81" xfId="0" applyFont="1" applyFill="1" applyBorder="1" applyAlignment="1" applyProtection="1">
      <alignment horizontal="left" wrapText="1" indent="1"/>
      <protection locked="0"/>
    </xf>
    <xf numFmtId="49" fontId="40" fillId="0" borderId="61" xfId="0" applyNumberFormat="1" applyFont="1" applyFill="1" applyBorder="1" applyAlignment="1" applyProtection="1">
      <alignment horizontal="center"/>
      <protection locked="0"/>
    </xf>
    <xf numFmtId="49" fontId="40" fillId="0" borderId="17" xfId="0" applyNumberFormat="1" applyFont="1" applyFill="1" applyBorder="1" applyAlignment="1" applyProtection="1">
      <alignment horizontal="center"/>
      <protection locked="0"/>
    </xf>
    <xf numFmtId="0" fontId="40" fillId="0" borderId="89" xfId="0" applyFont="1" applyBorder="1" applyAlignment="1" applyProtection="1">
      <alignment horizontal="left" wrapText="1" indent="1"/>
      <protection locked="0"/>
    </xf>
    <xf numFmtId="165" fontId="40" fillId="5" borderId="22" xfId="0" applyNumberFormat="1" applyFont="1" applyFill="1" applyBorder="1" applyAlignment="1" applyProtection="1">
      <alignment horizontal="right" shrinkToFit="1"/>
      <protection/>
    </xf>
    <xf numFmtId="165" fontId="40" fillId="5" borderId="53" xfId="0" applyNumberFormat="1" applyFont="1" applyFill="1" applyBorder="1" applyAlignment="1" applyProtection="1">
      <alignment horizontal="right" shrinkToFit="1"/>
      <protection/>
    </xf>
    <xf numFmtId="49" fontId="40" fillId="0" borderId="89" xfId="0" applyNumberFormat="1" applyFont="1" applyBorder="1" applyAlignment="1" applyProtection="1">
      <alignment horizontal="left" wrapText="1"/>
      <protection locked="0"/>
    </xf>
    <xf numFmtId="49" fontId="40" fillId="0" borderId="89" xfId="0" applyNumberFormat="1" applyFont="1" applyBorder="1" applyAlignment="1" applyProtection="1">
      <alignment horizontal="left" wrapText="1" indent="1"/>
      <protection locked="0"/>
    </xf>
    <xf numFmtId="0" fontId="40" fillId="0" borderId="89" xfId="0" applyFont="1" applyBorder="1" applyAlignment="1" applyProtection="1">
      <alignment horizontal="left" wrapText="1"/>
      <protection locked="0"/>
    </xf>
    <xf numFmtId="0" fontId="40" fillId="7" borderId="89" xfId="0" applyFont="1" applyFill="1" applyBorder="1" applyAlignment="1" applyProtection="1">
      <alignment horizontal="left" wrapText="1" indent="1"/>
      <protection locked="0"/>
    </xf>
    <xf numFmtId="49" fontId="40" fillId="7" borderId="61" xfId="0" applyNumberFormat="1" applyFont="1" applyFill="1" applyBorder="1" applyAlignment="1" applyProtection="1">
      <alignment horizontal="center"/>
      <protection locked="0"/>
    </xf>
    <xf numFmtId="49" fontId="40" fillId="7" borderId="17" xfId="0" applyNumberFormat="1" applyFont="1" applyFill="1" applyBorder="1" applyAlignment="1" applyProtection="1">
      <alignment horizontal="center"/>
      <protection locked="0"/>
    </xf>
    <xf numFmtId="165" fontId="40" fillId="7" borderId="27" xfId="0" applyNumberFormat="1" applyFont="1" applyFill="1" applyBorder="1" applyAlignment="1" applyProtection="1">
      <alignment horizontal="right" shrinkToFit="1"/>
      <protection locked="0"/>
    </xf>
    <xf numFmtId="165" fontId="40" fillId="7" borderId="34" xfId="0" applyNumberFormat="1" applyFont="1" applyFill="1" applyBorder="1" applyAlignment="1" applyProtection="1">
      <alignment horizontal="right" shrinkToFit="1"/>
      <protection locked="0"/>
    </xf>
    <xf numFmtId="0" fontId="40" fillId="7" borderId="81" xfId="0" applyFont="1" applyFill="1" applyBorder="1" applyAlignment="1" applyProtection="1">
      <alignment horizontal="left" wrapText="1" indent="1"/>
      <protection locked="0"/>
    </xf>
    <xf numFmtId="49" fontId="40" fillId="0" borderId="90" xfId="0" applyNumberFormat="1" applyFont="1" applyBorder="1" applyAlignment="1" applyProtection="1">
      <alignment horizontal="left" wrapText="1"/>
      <protection locked="0"/>
    </xf>
    <xf numFmtId="49" fontId="40" fillId="7" borderId="89" xfId="0" applyNumberFormat="1" applyFont="1" applyFill="1" applyBorder="1" applyAlignment="1" applyProtection="1">
      <alignment horizontal="left" wrapText="1" indent="1"/>
      <protection locked="0"/>
    </xf>
    <xf numFmtId="49" fontId="40" fillId="7" borderId="25" xfId="0" applyNumberFormat="1" applyFont="1" applyFill="1" applyBorder="1" applyAlignment="1" applyProtection="1">
      <alignment horizontal="center"/>
      <protection locked="0"/>
    </xf>
    <xf numFmtId="165" fontId="40" fillId="7" borderId="11" xfId="0" applyNumberFormat="1" applyFont="1" applyFill="1" applyBorder="1" applyAlignment="1" applyProtection="1">
      <alignment horizontal="right" shrinkToFit="1"/>
      <protection locked="0"/>
    </xf>
    <xf numFmtId="165" fontId="40" fillId="7" borderId="22" xfId="0" applyNumberFormat="1" applyFont="1" applyFill="1" applyBorder="1" applyAlignment="1" applyProtection="1">
      <alignment horizontal="right" shrinkToFit="1"/>
      <protection locked="0"/>
    </xf>
    <xf numFmtId="49" fontId="40" fillId="0" borderId="51" xfId="0" applyNumberFormat="1" applyFont="1" applyBorder="1" applyAlignment="1" applyProtection="1">
      <alignment horizontal="center"/>
      <protection locked="0"/>
    </xf>
    <xf numFmtId="165" fontId="40" fillId="0" borderId="20" xfId="0" applyNumberFormat="1" applyFont="1" applyFill="1" applyBorder="1" applyAlignment="1" applyProtection="1">
      <alignment horizontal="right" shrinkToFit="1"/>
      <protection locked="0"/>
    </xf>
    <xf numFmtId="165" fontId="40" fillId="0" borderId="23" xfId="0" applyNumberFormat="1" applyFont="1" applyFill="1" applyBorder="1" applyAlignment="1" applyProtection="1">
      <alignment horizontal="right" shrinkToFit="1"/>
      <protection locked="0"/>
    </xf>
    <xf numFmtId="49" fontId="40" fillId="0" borderId="0" xfId="0" applyNumberFormat="1" applyFont="1" applyBorder="1" applyAlignment="1" applyProtection="1">
      <alignment horizontal="left" wrapText="1" indent="1"/>
      <protection locked="0"/>
    </xf>
    <xf numFmtId="49" fontId="40" fillId="0" borderId="91" xfId="0" applyNumberFormat="1" applyFont="1" applyBorder="1" applyAlignment="1" applyProtection="1">
      <alignment horizontal="center"/>
      <protection locked="0"/>
    </xf>
    <xf numFmtId="49" fontId="40" fillId="0" borderId="11" xfId="0" applyNumberFormat="1" applyFont="1" applyBorder="1" applyAlignment="1" applyProtection="1">
      <alignment horizontal="center"/>
      <protection locked="0"/>
    </xf>
    <xf numFmtId="0" fontId="51" fillId="0" borderId="92" xfId="0" applyFont="1" applyBorder="1" applyAlignment="1" applyProtection="1">
      <alignment horizontal="left" wrapText="1"/>
      <protection locked="0"/>
    </xf>
    <xf numFmtId="49" fontId="40" fillId="0" borderId="93" xfId="0" applyNumberFormat="1" applyFont="1" applyBorder="1" applyAlignment="1" applyProtection="1">
      <alignment horizontal="center"/>
      <protection locked="0"/>
    </xf>
    <xf numFmtId="49" fontId="40" fillId="0" borderId="77" xfId="0" applyNumberFormat="1" applyFont="1" applyBorder="1" applyAlignment="1" applyProtection="1">
      <alignment horizontal="center"/>
      <protection locked="0"/>
    </xf>
    <xf numFmtId="165" fontId="51" fillId="5" borderId="32" xfId="0" applyNumberFormat="1" applyFont="1" applyFill="1" applyBorder="1" applyAlignment="1" applyProtection="1">
      <alignment horizontal="right" shrinkToFit="1"/>
      <protection/>
    </xf>
    <xf numFmtId="0" fontId="51" fillId="0" borderId="94" xfId="0" applyFont="1" applyBorder="1" applyAlignment="1" applyProtection="1">
      <alignment horizontal="left" wrapText="1"/>
      <protection locked="0"/>
    </xf>
    <xf numFmtId="165" fontId="40" fillId="0" borderId="11" xfId="0" applyNumberFormat="1" applyFont="1" applyFill="1" applyBorder="1" applyAlignment="1" applyProtection="1">
      <alignment horizontal="center" vertical="center" wrapText="1"/>
      <protection locked="0"/>
    </xf>
    <xf numFmtId="165" fontId="40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40" fillId="0" borderId="95" xfId="0" applyNumberFormat="1" applyFont="1" applyBorder="1" applyAlignment="1" applyProtection="1">
      <alignment horizontal="center"/>
      <protection locked="0"/>
    </xf>
    <xf numFmtId="49" fontId="40" fillId="0" borderId="88" xfId="0" applyNumberFormat="1" applyFont="1" applyBorder="1" applyAlignment="1" applyProtection="1">
      <alignment horizontal="center"/>
      <protection locked="0"/>
    </xf>
    <xf numFmtId="49" fontId="40" fillId="0" borderId="91" xfId="0" applyNumberFormat="1" applyFont="1" applyBorder="1" applyAlignment="1" applyProtection="1">
      <alignment horizontal="center"/>
      <protection locked="0"/>
    </xf>
    <xf numFmtId="49" fontId="40" fillId="0" borderId="20" xfId="0" applyNumberFormat="1" applyFont="1" applyBorder="1" applyAlignment="1" applyProtection="1">
      <alignment horizontal="center"/>
      <protection locked="0"/>
    </xf>
    <xf numFmtId="165" fontId="40" fillId="0" borderId="23" xfId="0" applyNumberFormat="1" applyFont="1" applyFill="1" applyBorder="1" applyAlignment="1" applyProtection="1">
      <alignment horizontal="center" shrinkToFit="1"/>
      <protection locked="0"/>
    </xf>
    <xf numFmtId="165" fontId="40" fillId="0" borderId="20" xfId="0" applyNumberFormat="1" applyFont="1" applyFill="1" applyBorder="1" applyAlignment="1" applyProtection="1">
      <alignment horizontal="center" shrinkToFit="1"/>
      <protection locked="0"/>
    </xf>
    <xf numFmtId="165" fontId="40" fillId="5" borderId="57" xfId="0" applyNumberFormat="1" applyFont="1" applyFill="1" applyBorder="1" applyAlignment="1" applyProtection="1">
      <alignment horizontal="right" shrinkToFit="1"/>
      <protection/>
    </xf>
    <xf numFmtId="165" fontId="40" fillId="0" borderId="19" xfId="0" applyNumberFormat="1" applyFont="1" applyFill="1" applyBorder="1" applyAlignment="1" applyProtection="1">
      <alignment horizontal="right" shrinkToFit="1"/>
      <protection locked="0"/>
    </xf>
    <xf numFmtId="165" fontId="40" fillId="0" borderId="24" xfId="0" applyNumberFormat="1" applyFont="1" applyFill="1" applyBorder="1" applyAlignment="1" applyProtection="1">
      <alignment horizontal="right" shrinkToFit="1"/>
      <protection locked="0"/>
    </xf>
    <xf numFmtId="165" fontId="40" fillId="5" borderId="55" xfId="0" applyNumberFormat="1" applyFont="1" applyFill="1" applyBorder="1" applyAlignment="1" applyProtection="1">
      <alignment horizontal="right" shrinkToFit="1"/>
      <protection/>
    </xf>
    <xf numFmtId="49" fontId="40" fillId="7" borderId="81" xfId="0" applyNumberFormat="1" applyFont="1" applyFill="1" applyBorder="1" applyAlignment="1" applyProtection="1">
      <alignment horizontal="left" wrapText="1" indent="1"/>
      <protection locked="0"/>
    </xf>
    <xf numFmtId="0" fontId="40" fillId="7" borderId="89" xfId="0" applyFont="1" applyFill="1" applyBorder="1" applyAlignment="1" applyProtection="1">
      <alignment horizontal="left" wrapText="1"/>
      <protection locked="0"/>
    </xf>
    <xf numFmtId="49" fontId="40" fillId="7" borderId="81" xfId="0" applyNumberFormat="1" applyFont="1" applyFill="1" applyBorder="1" applyAlignment="1" applyProtection="1">
      <alignment horizontal="left" wrapText="1"/>
      <protection locked="0"/>
    </xf>
    <xf numFmtId="49" fontId="40" fillId="7" borderId="91" xfId="0" applyNumberFormat="1" applyFont="1" applyFill="1" applyBorder="1" applyAlignment="1" applyProtection="1">
      <alignment horizontal="center"/>
      <protection locked="0"/>
    </xf>
    <xf numFmtId="49" fontId="40" fillId="7" borderId="51" xfId="0" applyNumberFormat="1" applyFont="1" applyFill="1" applyBorder="1" applyAlignment="1" applyProtection="1">
      <alignment horizontal="center"/>
      <protection locked="0"/>
    </xf>
    <xf numFmtId="165" fontId="40" fillId="7" borderId="20" xfId="0" applyNumberFormat="1" applyFont="1" applyFill="1" applyBorder="1" applyAlignment="1" applyProtection="1">
      <alignment horizontal="right" shrinkToFit="1"/>
      <protection locked="0"/>
    </xf>
    <xf numFmtId="0" fontId="51" fillId="0" borderId="30" xfId="0" applyFont="1" applyBorder="1" applyAlignment="1" applyProtection="1">
      <alignment horizontal="left" wrapText="1"/>
      <protection locked="0"/>
    </xf>
    <xf numFmtId="49" fontId="40" fillId="0" borderId="96" xfId="0" applyNumberFormat="1" applyFont="1" applyBorder="1" applyAlignment="1" applyProtection="1">
      <alignment horizontal="center"/>
      <protection locked="0"/>
    </xf>
    <xf numFmtId="49" fontId="40" fillId="0" borderId="31" xfId="0" applyNumberFormat="1" applyFont="1" applyBorder="1" applyAlignment="1" applyProtection="1">
      <alignment horizontal="center"/>
      <protection locked="0"/>
    </xf>
    <xf numFmtId="165" fontId="51" fillId="5" borderId="59" xfId="0" applyNumberFormat="1" applyFont="1" applyFill="1" applyBorder="1" applyAlignment="1" applyProtection="1">
      <alignment horizontal="right" shrinkToFit="1"/>
      <protection/>
    </xf>
    <xf numFmtId="165" fontId="40" fillId="0" borderId="57" xfId="0" applyNumberFormat="1" applyFont="1" applyFill="1" applyBorder="1" applyAlignment="1" applyProtection="1">
      <alignment horizontal="right" shrinkToFit="1"/>
      <protection locked="0"/>
    </xf>
    <xf numFmtId="49" fontId="40" fillId="7" borderId="20" xfId="0" applyNumberFormat="1" applyFont="1" applyFill="1" applyBorder="1" applyAlignment="1" applyProtection="1">
      <alignment horizontal="center"/>
      <protection locked="0"/>
    </xf>
    <xf numFmtId="49" fontId="40" fillId="0" borderId="20" xfId="0" applyNumberFormat="1" applyFont="1" applyBorder="1" applyAlignment="1" applyProtection="1">
      <alignment horizontal="center"/>
      <protection locked="0"/>
    </xf>
    <xf numFmtId="49" fontId="47" fillId="0" borderId="0" xfId="0" applyNumberFormat="1" applyFont="1" applyFill="1" applyBorder="1" applyAlignment="1" applyProtection="1">
      <alignment horizontal="left" vertical="top" wrapText="1"/>
      <protection locked="0"/>
    </xf>
    <xf numFmtId="0" fontId="46" fillId="0" borderId="0" xfId="0" applyFont="1" applyBorder="1" applyAlignment="1" applyProtection="1">
      <alignment vertical="top" wrapText="1"/>
      <protection locked="0"/>
    </xf>
    <xf numFmtId="49" fontId="40" fillId="0" borderId="0" xfId="0" applyNumberFormat="1" applyFont="1" applyBorder="1" applyAlignment="1" applyProtection="1">
      <alignment horizontal="center"/>
      <protection locked="0"/>
    </xf>
    <xf numFmtId="0" fontId="49" fillId="0" borderId="0" xfId="0" applyFont="1" applyAlignment="1" applyProtection="1">
      <alignment wrapText="1"/>
      <protection locked="0"/>
    </xf>
    <xf numFmtId="0" fontId="54" fillId="0" borderId="0" xfId="0" applyFont="1" applyFill="1" applyAlignment="1" applyProtection="1">
      <alignment/>
      <protection locked="0"/>
    </xf>
    <xf numFmtId="4" fontId="46" fillId="0" borderId="0" xfId="0" applyNumberFormat="1" applyFont="1" applyBorder="1" applyAlignment="1" applyProtection="1">
      <alignment horizontal="right" vertical="top" wrapText="1"/>
      <protection locked="0"/>
    </xf>
    <xf numFmtId="4" fontId="46" fillId="0" borderId="0" xfId="0" applyNumberFormat="1" applyFont="1" applyBorder="1" applyAlignment="1" applyProtection="1">
      <alignment horizontal="right" vertical="top"/>
      <protection locked="0"/>
    </xf>
    <xf numFmtId="0" fontId="49" fillId="0" borderId="0" xfId="0" applyFont="1" applyFill="1" applyAlignment="1" applyProtection="1">
      <alignment/>
      <protection locked="0"/>
    </xf>
    <xf numFmtId="0" fontId="46" fillId="0" borderId="0" xfId="0" applyFont="1" applyBorder="1" applyAlignment="1" applyProtection="1" quotePrefix="1">
      <alignment vertical="top" wrapText="1"/>
      <protection locked="0"/>
    </xf>
    <xf numFmtId="14" fontId="49" fillId="0" borderId="0" xfId="0" applyNumberFormat="1" applyFont="1" applyFill="1" applyAlignment="1" applyProtection="1">
      <alignment horizontal="left"/>
      <protection locked="0"/>
    </xf>
    <xf numFmtId="0" fontId="55" fillId="0" borderId="0" xfId="0" applyFont="1" applyBorder="1" applyAlignment="1" applyProtection="1">
      <alignment vertical="top" wrapText="1"/>
      <protection locked="0"/>
    </xf>
    <xf numFmtId="49" fontId="46" fillId="0" borderId="0" xfId="0" applyNumberFormat="1" applyFont="1" applyFill="1" applyBorder="1" applyAlignment="1" applyProtection="1">
      <alignment horizontal="center" vertical="top" wrapText="1"/>
      <protection locked="0"/>
    </xf>
    <xf numFmtId="0" fontId="46" fillId="0" borderId="0" xfId="0" applyFont="1" applyFill="1" applyAlignment="1" applyProtection="1">
      <alignment vertical="top"/>
      <protection locked="0"/>
    </xf>
    <xf numFmtId="0" fontId="56" fillId="17" borderId="0" xfId="0" applyFont="1" applyFill="1" applyAlignment="1">
      <alignment/>
    </xf>
    <xf numFmtId="0" fontId="47" fillId="17" borderId="0" xfId="0" applyFont="1" applyFill="1" applyAlignment="1">
      <alignment horizontal="center"/>
    </xf>
    <xf numFmtId="0" fontId="17" fillId="0" borderId="0" xfId="0" applyFont="1" applyAlignment="1">
      <alignment/>
    </xf>
    <xf numFmtId="0" fontId="57" fillId="17" borderId="0" xfId="0" applyFont="1" applyFill="1" applyAlignment="1">
      <alignment/>
    </xf>
    <xf numFmtId="0" fontId="57" fillId="17" borderId="36" xfId="0" applyFont="1" applyFill="1" applyBorder="1" applyAlignment="1">
      <alignment/>
    </xf>
    <xf numFmtId="0" fontId="47" fillId="17" borderId="37" xfId="0" applyFont="1" applyFill="1" applyBorder="1" applyAlignment="1">
      <alignment horizontal="center"/>
    </xf>
    <xf numFmtId="0" fontId="59" fillId="17" borderId="0" xfId="0" applyFont="1" applyFill="1" applyAlignment="1">
      <alignment/>
    </xf>
    <xf numFmtId="0" fontId="55" fillId="17" borderId="0" xfId="0" applyFont="1" applyFill="1" applyAlignment="1">
      <alignment/>
    </xf>
    <xf numFmtId="0" fontId="60" fillId="17" borderId="0" xfId="0" applyFont="1" applyFill="1" applyAlignment="1">
      <alignment/>
    </xf>
    <xf numFmtId="0" fontId="47" fillId="17" borderId="38" xfId="0" applyFont="1" applyFill="1" applyBorder="1" applyAlignment="1">
      <alignment horizontal="right"/>
    </xf>
    <xf numFmtId="49" fontId="47" fillId="17" borderId="39" xfId="0" applyNumberFormat="1" applyFont="1" applyFill="1" applyBorder="1" applyAlignment="1">
      <alignment horizontal="center"/>
    </xf>
    <xf numFmtId="180" fontId="47" fillId="17" borderId="40" xfId="0" applyNumberFormat="1" applyFont="1" applyFill="1" applyBorder="1" applyAlignment="1">
      <alignment horizontal="center"/>
    </xf>
    <xf numFmtId="0" fontId="57" fillId="17" borderId="0" xfId="0" applyFont="1" applyFill="1" applyAlignment="1">
      <alignment horizontal="left"/>
    </xf>
    <xf numFmtId="0" fontId="47" fillId="17" borderId="0" xfId="0" applyFont="1" applyFill="1" applyAlignment="1">
      <alignment horizontal="left" wrapText="1"/>
    </xf>
    <xf numFmtId="0" fontId="47" fillId="17" borderId="38" xfId="0" applyFont="1" applyFill="1" applyBorder="1" applyAlignment="1">
      <alignment/>
    </xf>
    <xf numFmtId="0" fontId="47" fillId="17" borderId="41" xfId="0" applyFont="1" applyFill="1" applyBorder="1" applyAlignment="1">
      <alignment/>
    </xf>
    <xf numFmtId="49" fontId="47" fillId="17" borderId="42" xfId="0" applyNumberFormat="1" applyFont="1" applyFill="1" applyBorder="1" applyAlignment="1">
      <alignment horizontal="center"/>
    </xf>
    <xf numFmtId="49" fontId="47" fillId="17" borderId="43" xfId="0" applyNumberFormat="1" applyFont="1" applyFill="1" applyBorder="1" applyAlignment="1">
      <alignment/>
    </xf>
    <xf numFmtId="0" fontId="47" fillId="17" borderId="43" xfId="0" applyFont="1" applyFill="1" applyBorder="1" applyAlignment="1">
      <alignment/>
    </xf>
    <xf numFmtId="0" fontId="56" fillId="17" borderId="43" xfId="0" applyFont="1" applyFill="1" applyBorder="1" applyAlignment="1">
      <alignment/>
    </xf>
    <xf numFmtId="49" fontId="47" fillId="17" borderId="40" xfId="0" applyNumberFormat="1" applyFont="1" applyFill="1" applyBorder="1" applyAlignment="1">
      <alignment/>
    </xf>
    <xf numFmtId="49" fontId="47" fillId="17" borderId="40" xfId="0" applyNumberFormat="1" applyFont="1" applyFill="1" applyBorder="1" applyAlignment="1">
      <alignment horizontal="center" shrinkToFit="1"/>
    </xf>
    <xf numFmtId="49" fontId="47" fillId="17" borderId="40" xfId="0" applyNumberFormat="1" applyFont="1" applyFill="1" applyBorder="1" applyAlignment="1">
      <alignment horizontal="center"/>
    </xf>
    <xf numFmtId="49" fontId="47" fillId="17" borderId="35" xfId="0" applyNumberFormat="1" applyFont="1" applyFill="1" applyBorder="1" applyAlignment="1">
      <alignment/>
    </xf>
    <xf numFmtId="0" fontId="47" fillId="17" borderId="35" xfId="0" applyFont="1" applyFill="1" applyBorder="1" applyAlignment="1">
      <alignment/>
    </xf>
    <xf numFmtId="0" fontId="56" fillId="17" borderId="35" xfId="0" applyFont="1" applyFill="1" applyBorder="1" applyAlignment="1">
      <alignment/>
    </xf>
    <xf numFmtId="0" fontId="60" fillId="17" borderId="35" xfId="0" applyFont="1" applyFill="1" applyBorder="1" applyAlignment="1">
      <alignment/>
    </xf>
    <xf numFmtId="0" fontId="46" fillId="17" borderId="38" xfId="0" applyFont="1" applyFill="1" applyBorder="1" applyAlignment="1">
      <alignment/>
    </xf>
    <xf numFmtId="0" fontId="46" fillId="17" borderId="40" xfId="0" applyFont="1" applyFill="1" applyBorder="1" applyAlignment="1">
      <alignment/>
    </xf>
    <xf numFmtId="49" fontId="47" fillId="17" borderId="0" xfId="0" applyNumberFormat="1" applyFont="1" applyFill="1" applyAlignment="1">
      <alignment/>
    </xf>
    <xf numFmtId="49" fontId="47" fillId="17" borderId="44" xfId="0" applyNumberFormat="1" applyFont="1" applyFill="1" applyBorder="1" applyAlignment="1">
      <alignment horizontal="center"/>
    </xf>
    <xf numFmtId="0" fontId="47" fillId="17" borderId="36" xfId="0" applyFont="1" applyFill="1" applyBorder="1" applyAlignment="1">
      <alignment horizontal="left"/>
    </xf>
    <xf numFmtId="0" fontId="60" fillId="17" borderId="36" xfId="0" applyFont="1" applyFill="1" applyBorder="1" applyAlignment="1">
      <alignment/>
    </xf>
    <xf numFmtId="49" fontId="47" fillId="17" borderId="36" xfId="0" applyNumberFormat="1" applyFont="1" applyFill="1" applyBorder="1" applyAlignment="1">
      <alignment/>
    </xf>
    <xf numFmtId="0" fontId="47" fillId="17" borderId="36" xfId="0" applyFont="1" applyFill="1" applyBorder="1" applyAlignment="1">
      <alignment/>
    </xf>
    <xf numFmtId="0" fontId="47" fillId="17" borderId="36" xfId="0" applyFont="1" applyFill="1" applyBorder="1" applyAlignment="1">
      <alignment wrapText="1"/>
    </xf>
    <xf numFmtId="0" fontId="47" fillId="17" borderId="45" xfId="0" applyFont="1" applyFill="1" applyBorder="1" applyAlignment="1">
      <alignment horizontal="right"/>
    </xf>
    <xf numFmtId="0" fontId="5" fillId="0" borderId="11" xfId="0" applyFont="1" applyBorder="1" applyAlignment="1">
      <alignment horizontal="center"/>
    </xf>
    <xf numFmtId="0" fontId="47" fillId="17" borderId="46" xfId="0" applyFont="1" applyFill="1" applyBorder="1" applyAlignment="1">
      <alignment horizontal="center" vertical="center"/>
    </xf>
    <xf numFmtId="0" fontId="47" fillId="17" borderId="47" xfId="0" applyFont="1" applyFill="1" applyBorder="1" applyAlignment="1">
      <alignment horizontal="center" vertical="center"/>
    </xf>
    <xf numFmtId="49" fontId="47" fillId="17" borderId="47" xfId="0" applyNumberFormat="1" applyFont="1" applyFill="1" applyBorder="1" applyAlignment="1">
      <alignment horizontal="center" vertical="center"/>
    </xf>
    <xf numFmtId="0" fontId="47" fillId="17" borderId="43" xfId="0" applyFont="1" applyFill="1" applyBorder="1" applyAlignment="1">
      <alignment horizontal="left" vertical="center" wrapText="1"/>
    </xf>
    <xf numFmtId="165" fontId="51" fillId="0" borderId="11" xfId="0" applyNumberFormat="1" applyFont="1" applyBorder="1" applyAlignment="1">
      <alignment/>
    </xf>
    <xf numFmtId="0" fontId="17" fillId="0" borderId="11" xfId="0" applyFont="1" applyBorder="1" applyAlignment="1">
      <alignment/>
    </xf>
    <xf numFmtId="0" fontId="47" fillId="17" borderId="43" xfId="0" applyFont="1" applyFill="1" applyBorder="1" applyAlignment="1">
      <alignment horizontal="left" wrapText="1" indent="2"/>
    </xf>
    <xf numFmtId="0" fontId="47" fillId="17" borderId="35" xfId="0" applyFont="1" applyFill="1" applyBorder="1" applyAlignment="1">
      <alignment horizontal="left" wrapText="1" indent="2"/>
    </xf>
    <xf numFmtId="165" fontId="40" fillId="0" borderId="11" xfId="0" applyNumberFormat="1" applyFont="1" applyBorder="1" applyAlignment="1">
      <alignment/>
    </xf>
    <xf numFmtId="0" fontId="17" fillId="0" borderId="17" xfId="0" applyFont="1" applyBorder="1" applyAlignment="1">
      <alignment/>
    </xf>
    <xf numFmtId="0" fontId="47" fillId="17" borderId="35" xfId="0" applyFont="1" applyFill="1" applyBorder="1" applyAlignment="1">
      <alignment horizontal="left" vertical="center" wrapText="1"/>
    </xf>
    <xf numFmtId="0" fontId="47" fillId="17" borderId="36" xfId="0" applyFont="1" applyFill="1" applyBorder="1" applyAlignment="1">
      <alignment horizontal="left" wrapText="1" indent="2"/>
    </xf>
    <xf numFmtId="0" fontId="47" fillId="17" borderId="35" xfId="0" applyFont="1" applyFill="1" applyBorder="1" applyAlignment="1">
      <alignment horizontal="right" vertical="center" wrapText="1"/>
    </xf>
    <xf numFmtId="0" fontId="46" fillId="17" borderId="0" xfId="0" applyFont="1" applyFill="1" applyAlignment="1">
      <alignment/>
    </xf>
    <xf numFmtId="0" fontId="46" fillId="17" borderId="0" xfId="0" applyFont="1" applyFill="1" applyAlignment="1">
      <alignment horizontal="center"/>
    </xf>
    <xf numFmtId="0" fontId="46" fillId="17" borderId="36" xfId="0" applyFont="1" applyFill="1" applyBorder="1" applyAlignment="1">
      <alignment/>
    </xf>
    <xf numFmtId="0" fontId="47" fillId="17" borderId="36" xfId="0" applyFont="1" applyFill="1" applyBorder="1" applyAlignment="1">
      <alignment horizontal="left" wrapText="1"/>
    </xf>
    <xf numFmtId="0" fontId="56" fillId="17" borderId="0" xfId="0" applyFont="1" applyFill="1" applyAlignment="1">
      <alignment horizontal="left"/>
    </xf>
    <xf numFmtId="49" fontId="56" fillId="17" borderId="35" xfId="0" applyNumberFormat="1" applyFont="1" applyFill="1" applyBorder="1" applyAlignment="1">
      <alignment/>
    </xf>
    <xf numFmtId="0" fontId="56" fillId="17" borderId="36" xfId="0" applyFont="1" applyFill="1" applyBorder="1" applyAlignment="1">
      <alignment/>
    </xf>
    <xf numFmtId="49" fontId="47" fillId="17" borderId="0" xfId="0" applyNumberFormat="1" applyFont="1" applyFill="1" applyAlignment="1">
      <alignment horizontal="center"/>
    </xf>
    <xf numFmtId="0" fontId="36" fillId="17" borderId="0" xfId="54" applyFont="1" applyFill="1" applyBorder="1">
      <alignment/>
      <protection/>
    </xf>
    <xf numFmtId="0" fontId="36" fillId="17" borderId="11" xfId="54" applyFont="1" applyFill="1" applyBorder="1" applyAlignment="1">
      <alignment horizontal="center" vertical="center" wrapText="1"/>
      <protection/>
    </xf>
    <xf numFmtId="0" fontId="36" fillId="17" borderId="11" xfId="54" applyFont="1" applyFill="1" applyBorder="1" applyAlignment="1">
      <alignment horizontal="center" vertical="center"/>
      <protection/>
    </xf>
    <xf numFmtId="49" fontId="36" fillId="17" borderId="11" xfId="54" applyNumberFormat="1" applyFont="1" applyFill="1" applyBorder="1">
      <alignment/>
      <protection/>
    </xf>
    <xf numFmtId="0" fontId="36" fillId="17" borderId="11" xfId="54" applyFont="1" applyFill="1" applyBorder="1">
      <alignment/>
      <protection/>
    </xf>
    <xf numFmtId="4" fontId="36" fillId="17" borderId="11" xfId="54" applyNumberFormat="1" applyFont="1" applyFill="1" applyBorder="1" applyAlignment="1">
      <alignment horizontal="right"/>
      <protection/>
    </xf>
    <xf numFmtId="0" fontId="15" fillId="0" borderId="0" xfId="0" applyFont="1" applyAlignment="1" applyProtection="1">
      <alignment/>
      <protection locked="0"/>
    </xf>
    <xf numFmtId="49" fontId="47" fillId="17" borderId="12" xfId="0" applyNumberFormat="1" applyFont="1" applyFill="1" applyBorder="1" applyAlignment="1">
      <alignment horizontal="center" vertical="center" shrinkToFit="1"/>
    </xf>
    <xf numFmtId="49" fontId="47" fillId="17" borderId="13" xfId="0" applyNumberFormat="1" applyFont="1" applyFill="1" applyBorder="1" applyAlignment="1">
      <alignment horizontal="center" vertical="center" shrinkToFit="1"/>
    </xf>
    <xf numFmtId="4" fontId="47" fillId="17" borderId="13" xfId="0" applyNumberFormat="1" applyFont="1" applyFill="1" applyBorder="1" applyAlignment="1">
      <alignment horizontal="right" vertical="center" shrinkToFit="1"/>
    </xf>
    <xf numFmtId="4" fontId="47" fillId="17" borderId="52" xfId="0" applyNumberFormat="1" applyFont="1" applyFill="1" applyBorder="1" applyAlignment="1">
      <alignment horizontal="right" vertical="center" shrinkToFit="1"/>
    </xf>
    <xf numFmtId="49" fontId="47" fillId="17" borderId="14" xfId="0" applyNumberFormat="1" applyFont="1" applyFill="1" applyBorder="1" applyAlignment="1">
      <alignment horizontal="center" vertical="center" shrinkToFit="1"/>
    </xf>
    <xf numFmtId="49" fontId="47" fillId="17" borderId="11" xfId="0" applyNumberFormat="1" applyFont="1" applyFill="1" applyBorder="1" applyAlignment="1">
      <alignment horizontal="center" vertical="center" shrinkToFit="1"/>
    </xf>
    <xf numFmtId="4" fontId="47" fillId="17" borderId="11" xfId="0" applyNumberFormat="1" applyFont="1" applyFill="1" applyBorder="1" applyAlignment="1">
      <alignment horizontal="right" vertical="center" shrinkToFit="1"/>
    </xf>
    <xf numFmtId="4" fontId="47" fillId="17" borderId="53" xfId="0" applyNumberFormat="1" applyFont="1" applyFill="1" applyBorder="1" applyAlignment="1">
      <alignment horizontal="right" vertical="center" shrinkToFit="1"/>
    </xf>
    <xf numFmtId="49" fontId="47" fillId="17" borderId="11" xfId="0" applyNumberFormat="1" applyFont="1" applyFill="1" applyBorder="1" applyAlignment="1">
      <alignment horizontal="center" vertical="center" wrapText="1" shrinkToFit="1"/>
    </xf>
    <xf numFmtId="49" fontId="47" fillId="17" borderId="15" xfId="0" applyNumberFormat="1" applyFont="1" applyFill="1" applyBorder="1" applyAlignment="1">
      <alignment horizontal="center" vertical="center" shrinkToFit="1"/>
    </xf>
    <xf numFmtId="49" fontId="47" fillId="17" borderId="16" xfId="0" applyNumberFormat="1" applyFont="1" applyFill="1" applyBorder="1" applyAlignment="1">
      <alignment horizontal="center" vertical="center" wrapText="1" shrinkToFit="1"/>
    </xf>
    <xf numFmtId="4" fontId="47" fillId="17" borderId="16" xfId="0" applyNumberFormat="1" applyFont="1" applyFill="1" applyBorder="1" applyAlignment="1">
      <alignment horizontal="right" vertical="center" shrinkToFit="1"/>
    </xf>
    <xf numFmtId="4" fontId="47" fillId="17" borderId="54" xfId="0" applyNumberFormat="1" applyFont="1" applyFill="1" applyBorder="1" applyAlignment="1">
      <alignment horizontal="right" vertical="center" shrinkToFit="1"/>
    </xf>
    <xf numFmtId="4" fontId="46" fillId="17" borderId="13" xfId="0" applyNumberFormat="1" applyFont="1" applyFill="1" applyBorder="1" applyAlignment="1">
      <alignment horizontal="right" shrinkToFit="1"/>
    </xf>
    <xf numFmtId="4" fontId="46" fillId="17" borderId="52" xfId="0" applyNumberFormat="1" applyFont="1" applyFill="1" applyBorder="1" applyAlignment="1">
      <alignment horizontal="right" shrinkToFit="1"/>
    </xf>
    <xf numFmtId="4" fontId="46" fillId="17" borderId="11" xfId="0" applyNumberFormat="1" applyFont="1" applyFill="1" applyBorder="1" applyAlignment="1">
      <alignment horizontal="right" shrinkToFit="1"/>
    </xf>
    <xf numFmtId="4" fontId="46" fillId="17" borderId="53" xfId="0" applyNumberFormat="1" applyFont="1" applyFill="1" applyBorder="1" applyAlignment="1">
      <alignment horizontal="right" shrinkToFit="1"/>
    </xf>
    <xf numFmtId="49" fontId="47" fillId="17" borderId="16" xfId="0" applyNumberFormat="1" applyFont="1" applyFill="1" applyBorder="1" applyAlignment="1">
      <alignment horizontal="center" vertical="center" shrinkToFit="1"/>
    </xf>
    <xf numFmtId="49" fontId="21" fillId="17" borderId="12" xfId="0" applyNumberFormat="1" applyFont="1" applyFill="1" applyBorder="1" applyAlignment="1">
      <alignment horizontal="center" vertical="center" shrinkToFit="1"/>
    </xf>
    <xf numFmtId="49" fontId="21" fillId="17" borderId="13" xfId="0" applyNumberFormat="1" applyFont="1" applyFill="1" applyBorder="1" applyAlignment="1">
      <alignment horizontal="center" vertical="center" shrinkToFit="1"/>
    </xf>
    <xf numFmtId="4" fontId="21" fillId="17" borderId="13" xfId="0" applyNumberFormat="1" applyFont="1" applyFill="1" applyBorder="1" applyAlignment="1">
      <alignment horizontal="right" vertical="center" shrinkToFit="1"/>
    </xf>
    <xf numFmtId="4" fontId="21" fillId="17" borderId="52" xfId="0" applyNumberFormat="1" applyFont="1" applyFill="1" applyBorder="1" applyAlignment="1">
      <alignment horizontal="right" vertical="center" shrinkToFit="1"/>
    </xf>
    <xf numFmtId="49" fontId="21" fillId="17" borderId="14" xfId="0" applyNumberFormat="1" applyFont="1" applyFill="1" applyBorder="1" applyAlignment="1">
      <alignment horizontal="center" vertical="center" shrinkToFit="1"/>
    </xf>
    <xf numFmtId="49" fontId="21" fillId="17" borderId="11" xfId="0" applyNumberFormat="1" applyFont="1" applyFill="1" applyBorder="1" applyAlignment="1">
      <alignment horizontal="center" vertical="center" shrinkToFit="1"/>
    </xf>
    <xf numFmtId="4" fontId="21" fillId="17" borderId="11" xfId="0" applyNumberFormat="1" applyFont="1" applyFill="1" applyBorder="1" applyAlignment="1">
      <alignment horizontal="right" vertical="center" shrinkToFit="1"/>
    </xf>
    <xf numFmtId="4" fontId="21" fillId="17" borderId="53" xfId="0" applyNumberFormat="1" applyFont="1" applyFill="1" applyBorder="1" applyAlignment="1">
      <alignment horizontal="right" vertical="center" shrinkToFit="1"/>
    </xf>
    <xf numFmtId="49" fontId="21" fillId="17" borderId="11" xfId="0" applyNumberFormat="1" applyFont="1" applyFill="1" applyBorder="1" applyAlignment="1">
      <alignment horizontal="center" vertical="center" wrapText="1" shrinkToFit="1"/>
    </xf>
    <xf numFmtId="49" fontId="21" fillId="17" borderId="15" xfId="0" applyNumberFormat="1" applyFont="1" applyFill="1" applyBorder="1" applyAlignment="1">
      <alignment horizontal="center" vertical="center" shrinkToFit="1"/>
    </xf>
    <xf numFmtId="49" fontId="21" fillId="17" borderId="16" xfId="0" applyNumberFormat="1" applyFont="1" applyFill="1" applyBorder="1" applyAlignment="1">
      <alignment horizontal="center" vertical="center" wrapText="1" shrinkToFit="1"/>
    </xf>
    <xf numFmtId="4" fontId="21" fillId="17" borderId="16" xfId="0" applyNumberFormat="1" applyFont="1" applyFill="1" applyBorder="1" applyAlignment="1">
      <alignment horizontal="right" vertical="center" shrinkToFit="1"/>
    </xf>
    <xf numFmtId="4" fontId="21" fillId="17" borderId="54" xfId="0" applyNumberFormat="1" applyFont="1" applyFill="1" applyBorder="1" applyAlignment="1">
      <alignment horizontal="right" vertical="center" shrinkToFit="1"/>
    </xf>
    <xf numFmtId="4" fontId="33" fillId="17" borderId="13" xfId="0" applyNumberFormat="1" applyFont="1" applyFill="1" applyBorder="1" applyAlignment="1">
      <alignment horizontal="right" shrinkToFit="1"/>
    </xf>
    <xf numFmtId="4" fontId="33" fillId="17" borderId="52" xfId="0" applyNumberFormat="1" applyFont="1" applyFill="1" applyBorder="1" applyAlignment="1">
      <alignment horizontal="right" shrinkToFit="1"/>
    </xf>
    <xf numFmtId="4" fontId="33" fillId="17" borderId="11" xfId="0" applyNumberFormat="1" applyFont="1" applyFill="1" applyBorder="1" applyAlignment="1">
      <alignment horizontal="right" shrinkToFit="1"/>
    </xf>
    <xf numFmtId="4" fontId="33" fillId="17" borderId="53" xfId="0" applyNumberFormat="1" applyFont="1" applyFill="1" applyBorder="1" applyAlignment="1">
      <alignment horizontal="right" shrinkToFit="1"/>
    </xf>
    <xf numFmtId="49" fontId="21" fillId="17" borderId="16" xfId="0" applyNumberFormat="1" applyFont="1" applyFill="1" applyBorder="1" applyAlignment="1">
      <alignment horizontal="center" vertical="center" shrinkToFit="1"/>
    </xf>
    <xf numFmtId="4" fontId="47" fillId="17" borderId="97" xfId="0" applyNumberFormat="1" applyFont="1" applyFill="1" applyBorder="1" applyAlignment="1">
      <alignment horizontal="right" vertical="center" shrinkToFit="1"/>
    </xf>
    <xf numFmtId="0" fontId="32" fillId="0" borderId="0" xfId="0" applyFont="1" applyAlignment="1">
      <alignment/>
    </xf>
    <xf numFmtId="0" fontId="21" fillId="0" borderId="19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26" fillId="0" borderId="22" xfId="0" applyFont="1" applyBorder="1" applyAlignment="1">
      <alignment/>
    </xf>
    <xf numFmtId="0" fontId="26" fillId="0" borderId="17" xfId="0" applyFont="1" applyBorder="1" applyAlignment="1">
      <alignment/>
    </xf>
    <xf numFmtId="49" fontId="26" fillId="0" borderId="30" xfId="0" applyNumberFormat="1" applyFont="1" applyBorder="1" applyAlignment="1">
      <alignment horizontal="center"/>
    </xf>
    <xf numFmtId="0" fontId="26" fillId="0" borderId="12" xfId="0" applyFont="1" applyBorder="1" applyAlignment="1">
      <alignment/>
    </xf>
    <xf numFmtId="0" fontId="26" fillId="0" borderId="13" xfId="0" applyFont="1" applyBorder="1" applyAlignment="1">
      <alignment/>
    </xf>
    <xf numFmtId="0" fontId="26" fillId="0" borderId="52" xfId="0" applyFont="1" applyBorder="1" applyAlignment="1">
      <alignment/>
    </xf>
    <xf numFmtId="0" fontId="26" fillId="0" borderId="14" xfId="0" applyFont="1" applyBorder="1" applyAlignment="1">
      <alignment/>
    </xf>
    <xf numFmtId="0" fontId="26" fillId="0" borderId="53" xfId="0" applyFont="1" applyBorder="1" applyAlignment="1">
      <alignment/>
    </xf>
    <xf numFmtId="0" fontId="26" fillId="0" borderId="15" xfId="0" applyFont="1" applyBorder="1" applyAlignment="1">
      <alignment/>
    </xf>
    <xf numFmtId="0" fontId="26" fillId="0" borderId="16" xfId="0" applyFont="1" applyBorder="1" applyAlignment="1">
      <alignment/>
    </xf>
    <xf numFmtId="0" fontId="26" fillId="0" borderId="54" xfId="0" applyFont="1" applyBorder="1" applyAlignment="1">
      <alignment/>
    </xf>
    <xf numFmtId="0" fontId="26" fillId="0" borderId="30" xfId="0" applyFont="1" applyBorder="1" applyAlignment="1">
      <alignment/>
    </xf>
    <xf numFmtId="0" fontId="26" fillId="0" borderId="65" xfId="0" applyFont="1" applyBorder="1" applyAlignment="1">
      <alignment/>
    </xf>
    <xf numFmtId="0" fontId="26" fillId="0" borderId="66" xfId="0" applyFont="1" applyBorder="1" applyAlignment="1">
      <alignment/>
    </xf>
    <xf numFmtId="0" fontId="26" fillId="0" borderId="68" xfId="0" applyFont="1" applyBorder="1" applyAlignment="1">
      <alignment/>
    </xf>
    <xf numFmtId="0" fontId="26" fillId="0" borderId="11" xfId="0" applyFont="1" applyBorder="1" applyAlignment="1">
      <alignment horizontal="center" vertical="top" wrapText="1"/>
    </xf>
    <xf numFmtId="0" fontId="26" fillId="0" borderId="11" xfId="0" applyFont="1" applyBorder="1" applyAlignment="1">
      <alignment horizontal="center" vertical="top"/>
    </xf>
    <xf numFmtId="165" fontId="51" fillId="0" borderId="34" xfId="0" applyNumberFormat="1" applyFont="1" applyFill="1" applyBorder="1" applyAlignment="1" applyProtection="1">
      <alignment horizontal="right" shrinkToFit="1"/>
      <protection locked="0"/>
    </xf>
    <xf numFmtId="4" fontId="38" fillId="17" borderId="11" xfId="54" applyNumberFormat="1" applyFont="1" applyFill="1" applyBorder="1" applyAlignment="1">
      <alignment horizontal="right"/>
      <protection/>
    </xf>
    <xf numFmtId="0" fontId="32" fillId="7" borderId="33" xfId="0" applyFont="1" applyFill="1" applyBorder="1" applyAlignment="1">
      <alignment horizontal="left" wrapText="1"/>
    </xf>
    <xf numFmtId="49" fontId="21" fillId="7" borderId="60" xfId="0" applyNumberFormat="1" applyFont="1" applyFill="1" applyBorder="1" applyAlignment="1">
      <alignment horizontal="center"/>
    </xf>
    <xf numFmtId="49" fontId="26" fillId="7" borderId="28" xfId="0" applyNumberFormat="1" applyFont="1" applyFill="1" applyBorder="1" applyAlignment="1">
      <alignment horizontal="center"/>
    </xf>
    <xf numFmtId="165" fontId="31" fillId="7" borderId="12" xfId="0" applyNumberFormat="1" applyFont="1" applyFill="1" applyBorder="1" applyAlignment="1">
      <alignment horizontal="right"/>
    </xf>
    <xf numFmtId="165" fontId="31" fillId="7" borderId="13" xfId="0" applyNumberFormat="1" applyFont="1" applyFill="1" applyBorder="1" applyAlignment="1">
      <alignment horizontal="right"/>
    </xf>
    <xf numFmtId="165" fontId="31" fillId="7" borderId="52" xfId="0" applyNumberFormat="1" applyFont="1" applyFill="1" applyBorder="1" applyAlignment="1">
      <alignment horizontal="right"/>
    </xf>
    <xf numFmtId="0" fontId="0" fillId="7" borderId="0" xfId="0" applyFill="1" applyAlignment="1">
      <alignment/>
    </xf>
    <xf numFmtId="165" fontId="20" fillId="7" borderId="11" xfId="0" applyNumberFormat="1" applyFont="1" applyFill="1" applyBorder="1" applyAlignment="1">
      <alignment/>
    </xf>
    <xf numFmtId="0" fontId="30" fillId="7" borderId="22" xfId="0" applyFont="1" applyFill="1" applyBorder="1" applyAlignment="1">
      <alignment horizontal="left" wrapText="1"/>
    </xf>
    <xf numFmtId="49" fontId="21" fillId="7" borderId="14" xfId="0" applyNumberFormat="1" applyFont="1" applyFill="1" applyBorder="1" applyAlignment="1">
      <alignment horizontal="center"/>
    </xf>
    <xf numFmtId="49" fontId="26" fillId="7" borderId="17" xfId="0" applyNumberFormat="1" applyFont="1" applyFill="1" applyBorder="1" applyAlignment="1">
      <alignment horizontal="center"/>
    </xf>
    <xf numFmtId="165" fontId="31" fillId="7" borderId="14" xfId="0" applyNumberFormat="1" applyFont="1" applyFill="1" applyBorder="1" applyAlignment="1">
      <alignment horizontal="right"/>
    </xf>
    <xf numFmtId="165" fontId="31" fillId="7" borderId="11" xfId="0" applyNumberFormat="1" applyFont="1" applyFill="1" applyBorder="1" applyAlignment="1">
      <alignment horizontal="right"/>
    </xf>
    <xf numFmtId="165" fontId="31" fillId="7" borderId="53" xfId="0" applyNumberFormat="1" applyFont="1" applyFill="1" applyBorder="1" applyAlignment="1">
      <alignment horizontal="right"/>
    </xf>
    <xf numFmtId="175" fontId="32" fillId="0" borderId="11" xfId="0" applyNumberFormat="1" applyFont="1" applyBorder="1" applyAlignment="1">
      <alignment/>
    </xf>
    <xf numFmtId="4" fontId="51" fillId="0" borderId="11" xfId="0" applyNumberFormat="1" applyFont="1" applyFill="1" applyBorder="1" applyAlignment="1" applyProtection="1">
      <alignment horizontal="right" shrinkToFit="1"/>
      <protection locked="0"/>
    </xf>
    <xf numFmtId="4" fontId="51" fillId="0" borderId="27" xfId="0" applyNumberFormat="1" applyFont="1" applyFill="1" applyBorder="1" applyAlignment="1" applyProtection="1">
      <alignment horizontal="right" shrinkToFit="1"/>
      <protection locked="0"/>
    </xf>
    <xf numFmtId="165" fontId="63" fillId="0" borderId="14" xfId="0" applyNumberFormat="1" applyFont="1" applyBorder="1" applyAlignment="1">
      <alignment horizontal="right"/>
    </xf>
    <xf numFmtId="165" fontId="63" fillId="0" borderId="14" xfId="0" applyNumberFormat="1" applyFont="1" applyFill="1" applyBorder="1" applyAlignment="1">
      <alignment horizontal="right"/>
    </xf>
    <xf numFmtId="4" fontId="51" fillId="7" borderId="11" xfId="0" applyNumberFormat="1" applyFont="1" applyFill="1" applyBorder="1" applyAlignment="1" applyProtection="1">
      <alignment horizontal="right" shrinkToFit="1"/>
      <protection locked="0"/>
    </xf>
    <xf numFmtId="165" fontId="63" fillId="0" borderId="65" xfId="0" applyNumberFormat="1" applyFont="1" applyBorder="1" applyAlignment="1">
      <alignment horizontal="right"/>
    </xf>
    <xf numFmtId="165" fontId="63" fillId="0" borderId="66" xfId="0" applyNumberFormat="1" applyFont="1" applyBorder="1" applyAlignment="1">
      <alignment horizontal="right"/>
    </xf>
    <xf numFmtId="165" fontId="63" fillId="7" borderId="65" xfId="0" applyNumberFormat="1" applyFont="1" applyFill="1" applyBorder="1" applyAlignment="1">
      <alignment horizontal="right"/>
    </xf>
    <xf numFmtId="165" fontId="63" fillId="7" borderId="66" xfId="0" applyNumberFormat="1" applyFont="1" applyFill="1" applyBorder="1" applyAlignment="1">
      <alignment horizontal="right"/>
    </xf>
    <xf numFmtId="165" fontId="63" fillId="0" borderId="11" xfId="0" applyNumberFormat="1" applyFont="1" applyBorder="1" applyAlignment="1">
      <alignment horizontal="right"/>
    </xf>
    <xf numFmtId="165" fontId="51" fillId="20" borderId="34" xfId="0" applyNumberFormat="1" applyFont="1" applyFill="1" applyBorder="1" applyAlignment="1" applyProtection="1">
      <alignment horizontal="right" shrinkToFit="1"/>
      <protection locked="0"/>
    </xf>
    <xf numFmtId="165" fontId="40" fillId="20" borderId="34" xfId="0" applyNumberFormat="1" applyFont="1" applyFill="1" applyBorder="1" applyAlignment="1" applyProtection="1">
      <alignment horizontal="right" shrinkToFit="1"/>
      <protection locked="0"/>
    </xf>
    <xf numFmtId="165" fontId="31" fillId="0" borderId="14" xfId="0" applyNumberFormat="1" applyFont="1" applyFill="1" applyBorder="1" applyAlignment="1">
      <alignment horizontal="right"/>
    </xf>
    <xf numFmtId="0" fontId="26" fillId="0" borderId="11" xfId="0" applyFont="1" applyBorder="1" applyAlignment="1">
      <alignment wrapText="1"/>
    </xf>
    <xf numFmtId="10" fontId="26" fillId="0" borderId="11" xfId="0" applyNumberFormat="1" applyFont="1" applyBorder="1" applyAlignment="1">
      <alignment horizontal="left" wrapText="1"/>
    </xf>
    <xf numFmtId="9" fontId="26" fillId="0" borderId="11" xfId="0" applyNumberFormat="1" applyFont="1" applyBorder="1" applyAlignment="1">
      <alignment horizontal="left" wrapText="1"/>
    </xf>
    <xf numFmtId="4" fontId="36" fillId="17" borderId="11" xfId="54" applyNumberFormat="1" applyFont="1" applyFill="1" applyBorder="1" applyAlignment="1">
      <alignment horizontal="right"/>
      <protection/>
    </xf>
    <xf numFmtId="49" fontId="38" fillId="17" borderId="11" xfId="54" applyNumberFormat="1" applyFont="1" applyFill="1" applyBorder="1">
      <alignment/>
      <protection/>
    </xf>
    <xf numFmtId="0" fontId="38" fillId="17" borderId="11" xfId="54" applyFont="1" applyFill="1" applyBorder="1">
      <alignment/>
      <protection/>
    </xf>
    <xf numFmtId="4" fontId="64" fillId="17" borderId="11" xfId="54" applyNumberFormat="1" applyFont="1" applyFill="1" applyBorder="1" applyAlignment="1">
      <alignment horizontal="right"/>
      <protection/>
    </xf>
    <xf numFmtId="165" fontId="63" fillId="7" borderId="11" xfId="0" applyNumberFormat="1" applyFont="1" applyFill="1" applyBorder="1" applyAlignment="1">
      <alignment horizontal="right"/>
    </xf>
    <xf numFmtId="165" fontId="51" fillId="7" borderId="27" xfId="0" applyNumberFormat="1" applyFont="1" applyFill="1" applyBorder="1" applyAlignment="1" applyProtection="1">
      <alignment horizontal="right" shrinkToFit="1"/>
      <protection locked="0"/>
    </xf>
    <xf numFmtId="4" fontId="51" fillId="7" borderId="18" xfId="0" applyNumberFormat="1" applyFont="1" applyFill="1" applyBorder="1" applyAlignment="1" applyProtection="1">
      <alignment horizontal="right" shrinkToFit="1"/>
      <protection locked="0"/>
    </xf>
    <xf numFmtId="165" fontId="63" fillId="0" borderId="11" xfId="0" applyNumberFormat="1" applyFont="1" applyFill="1" applyBorder="1" applyAlignment="1">
      <alignment horizontal="right"/>
    </xf>
    <xf numFmtId="165" fontId="63" fillId="0" borderId="53" xfId="0" applyNumberFormat="1" applyFont="1" applyFill="1" applyBorder="1" applyAlignment="1">
      <alignment horizontal="right"/>
    </xf>
    <xf numFmtId="165" fontId="63" fillId="0" borderId="53" xfId="0" applyNumberFormat="1" applyFont="1" applyBorder="1" applyAlignment="1">
      <alignment horizontal="right"/>
    </xf>
    <xf numFmtId="0" fontId="47" fillId="17" borderId="0" xfId="0" applyFont="1" applyFill="1" applyAlignment="1">
      <alignment horizontal="center"/>
    </xf>
    <xf numFmtId="0" fontId="21" fillId="17" borderId="0" xfId="0" applyFont="1" applyFill="1" applyAlignment="1">
      <alignment horizontal="center"/>
    </xf>
    <xf numFmtId="4" fontId="51" fillId="0" borderId="17" xfId="0" applyNumberFormat="1" applyFont="1" applyFill="1" applyBorder="1" applyAlignment="1" applyProtection="1">
      <alignment horizontal="right" shrinkToFit="1"/>
      <protection locked="0"/>
    </xf>
    <xf numFmtId="165" fontId="51" fillId="0" borderId="27" xfId="0" applyNumberFormat="1" applyFont="1" applyFill="1" applyBorder="1" applyAlignment="1" applyProtection="1">
      <alignment horizontal="right" shrinkToFit="1"/>
      <protection locked="0"/>
    </xf>
    <xf numFmtId="165" fontId="65" fillId="0" borderId="27" xfId="0" applyNumberFormat="1" applyFont="1" applyFill="1" applyBorder="1" applyAlignment="1" applyProtection="1">
      <alignment horizontal="right" shrinkToFit="1"/>
      <protection locked="0"/>
    </xf>
    <xf numFmtId="165" fontId="51" fillId="0" borderId="11" xfId="0" applyNumberFormat="1" applyFont="1" applyFill="1" applyBorder="1" applyAlignment="1" applyProtection="1">
      <alignment horizontal="right" shrinkToFit="1"/>
      <protection locked="0"/>
    </xf>
    <xf numFmtId="4" fontId="51" fillId="7" borderId="11" xfId="0" applyNumberFormat="1" applyFont="1" applyFill="1" applyBorder="1" applyAlignment="1" applyProtection="1">
      <alignment horizontal="right" shrinkToFit="1"/>
      <protection/>
    </xf>
    <xf numFmtId="4" fontId="47" fillId="17" borderId="13" xfId="0" applyNumberFormat="1" applyFont="1" applyFill="1" applyBorder="1" applyAlignment="1">
      <alignment horizontal="right" vertical="center" shrinkToFit="1"/>
    </xf>
    <xf numFmtId="0" fontId="26" fillId="0" borderId="13" xfId="0" applyNumberFormat="1" applyFont="1" applyBorder="1" applyAlignment="1">
      <alignment horizontal="right"/>
    </xf>
    <xf numFmtId="175" fontId="32" fillId="0" borderId="11" xfId="0" applyNumberFormat="1" applyFont="1" applyFill="1" applyBorder="1" applyAlignment="1">
      <alignment/>
    </xf>
    <xf numFmtId="4" fontId="24" fillId="17" borderId="0" xfId="55" applyNumberFormat="1" applyFont="1">
      <alignment/>
      <protection/>
    </xf>
    <xf numFmtId="175" fontId="26" fillId="0" borderId="0" xfId="0" applyNumberFormat="1" applyFont="1" applyAlignment="1">
      <alignment/>
    </xf>
    <xf numFmtId="4" fontId="51" fillId="7" borderId="17" xfId="0" applyNumberFormat="1" applyFont="1" applyFill="1" applyBorder="1" applyAlignment="1" applyProtection="1">
      <alignment horizontal="right" shrinkToFit="1"/>
      <protection locked="0"/>
    </xf>
    <xf numFmtId="4" fontId="23" fillId="7" borderId="11" xfId="0" applyNumberFormat="1" applyFont="1" applyFill="1" applyBorder="1" applyAlignment="1" applyProtection="1">
      <alignment horizontal="right" shrinkToFit="1"/>
      <protection locked="0"/>
    </xf>
    <xf numFmtId="165" fontId="51" fillId="20" borderId="27" xfId="0" applyNumberFormat="1" applyFont="1" applyFill="1" applyBorder="1" applyAlignment="1" applyProtection="1">
      <alignment horizontal="right" shrinkToFit="1"/>
      <protection locked="0"/>
    </xf>
    <xf numFmtId="165" fontId="63" fillId="7" borderId="13" xfId="0" applyNumberFormat="1" applyFont="1" applyFill="1" applyBorder="1" applyAlignment="1">
      <alignment horizontal="right"/>
    </xf>
    <xf numFmtId="4" fontId="51" fillId="7" borderId="27" xfId="0" applyNumberFormat="1" applyFont="1" applyFill="1" applyBorder="1" applyAlignment="1" applyProtection="1">
      <alignment horizontal="right" shrinkToFit="1"/>
      <protection locked="0"/>
    </xf>
    <xf numFmtId="4" fontId="51" fillId="7" borderId="19" xfId="0" applyNumberFormat="1" applyFont="1" applyFill="1" applyBorder="1" applyAlignment="1" applyProtection="1">
      <alignment horizontal="right" shrinkToFit="1"/>
      <protection locked="0"/>
    </xf>
    <xf numFmtId="165" fontId="63" fillId="7" borderId="14" xfId="0" applyNumberFormat="1" applyFont="1" applyFill="1" applyBorder="1" applyAlignment="1">
      <alignment horizontal="right"/>
    </xf>
    <xf numFmtId="4" fontId="40" fillId="21" borderId="27" xfId="0" applyNumberFormat="1" applyFont="1" applyFill="1" applyBorder="1" applyAlignment="1" applyProtection="1">
      <alignment horizontal="right" shrinkToFit="1"/>
      <protection locked="0"/>
    </xf>
    <xf numFmtId="165" fontId="51" fillId="5" borderId="27" xfId="0" applyNumberFormat="1" applyFont="1" applyFill="1" applyBorder="1" applyAlignment="1" applyProtection="1">
      <alignment horizontal="right" shrinkToFit="1"/>
      <protection/>
    </xf>
    <xf numFmtId="4" fontId="51" fillId="21" borderId="29" xfId="0" applyNumberFormat="1" applyFont="1" applyFill="1" applyBorder="1" applyAlignment="1" applyProtection="1">
      <alignment horizontal="right" shrinkToFit="1"/>
      <protection locked="0"/>
    </xf>
    <xf numFmtId="4" fontId="51" fillId="0" borderId="19" xfId="0" applyNumberFormat="1" applyFont="1" applyFill="1" applyBorder="1" applyAlignment="1" applyProtection="1">
      <alignment horizontal="right" shrinkToFit="1"/>
      <protection locked="0"/>
    </xf>
    <xf numFmtId="165" fontId="40" fillId="20" borderId="27" xfId="0" applyNumberFormat="1" applyFont="1" applyFill="1" applyBorder="1" applyAlignment="1" applyProtection="1">
      <alignment horizontal="right" shrinkToFit="1"/>
      <protection locked="0"/>
    </xf>
    <xf numFmtId="4" fontId="69" fillId="21" borderId="11" xfId="0" applyNumberFormat="1" applyFont="1" applyFill="1" applyBorder="1" applyAlignment="1" applyProtection="1">
      <alignment horizontal="right" shrinkToFit="1"/>
      <protection locked="0"/>
    </xf>
    <xf numFmtId="4" fontId="70" fillId="21" borderId="17" xfId="0" applyNumberFormat="1" applyFont="1" applyFill="1" applyBorder="1" applyAlignment="1" applyProtection="1">
      <alignment horizontal="right" shrinkToFit="1"/>
      <protection locked="0"/>
    </xf>
    <xf numFmtId="4" fontId="69" fillId="21" borderId="16" xfId="0" applyNumberFormat="1" applyFont="1" applyFill="1" applyBorder="1" applyAlignment="1" applyProtection="1">
      <alignment horizontal="right" shrinkToFit="1"/>
      <protection locked="0"/>
    </xf>
    <xf numFmtId="4" fontId="70" fillId="21" borderId="63" xfId="0" applyNumberFormat="1" applyFont="1" applyFill="1" applyBorder="1" applyAlignment="1" applyProtection="1">
      <alignment horizontal="right" shrinkToFit="1"/>
      <protection locked="0"/>
    </xf>
    <xf numFmtId="0" fontId="71" fillId="0" borderId="0" xfId="0" applyFont="1" applyAlignment="1" applyProtection="1">
      <alignment/>
      <protection locked="0"/>
    </xf>
    <xf numFmtId="0" fontId="45" fillId="0" borderId="0" xfId="0" applyFont="1" applyFill="1" applyAlignment="1" applyProtection="1">
      <alignment horizontal="center"/>
      <protection locked="0"/>
    </xf>
    <xf numFmtId="0" fontId="40" fillId="0" borderId="0" xfId="0" applyFont="1" applyFill="1" applyAlignment="1" applyProtection="1">
      <alignment horizontal="left"/>
      <protection locked="0"/>
    </xf>
    <xf numFmtId="0" fontId="52" fillId="0" borderId="0" xfId="0" applyFont="1" applyAlignment="1" applyProtection="1">
      <alignment horizontal="center"/>
      <protection locked="0"/>
    </xf>
    <xf numFmtId="0" fontId="52" fillId="0" borderId="0" xfId="0" applyFont="1" applyAlignment="1" applyProtection="1">
      <alignment/>
      <protection locked="0"/>
    </xf>
    <xf numFmtId="0" fontId="53" fillId="0" borderId="0" xfId="0" applyFont="1" applyAlignment="1" applyProtection="1">
      <alignment/>
      <protection locked="0"/>
    </xf>
    <xf numFmtId="14" fontId="46" fillId="0" borderId="0" xfId="0" applyNumberFormat="1" applyFont="1" applyFill="1" applyAlignment="1" applyProtection="1">
      <alignment horizontal="center" vertical="top"/>
      <protection locked="0"/>
    </xf>
    <xf numFmtId="0" fontId="46" fillId="0" borderId="0" xfId="0" applyFont="1" applyFill="1" applyAlignment="1" applyProtection="1">
      <alignment horizontal="center" vertical="top"/>
      <protection locked="0"/>
    </xf>
    <xf numFmtId="0" fontId="40" fillId="0" borderId="11" xfId="0" applyFont="1" applyBorder="1" applyAlignment="1" applyProtection="1">
      <alignment horizontal="center" vertical="center" wrapText="1"/>
      <protection locked="0"/>
    </xf>
    <xf numFmtId="0" fontId="17" fillId="0" borderId="11" xfId="0" applyFont="1" applyBorder="1" applyAlignment="1" applyProtection="1">
      <alignment horizontal="center" vertical="center" wrapText="1"/>
      <protection locked="0"/>
    </xf>
    <xf numFmtId="0" fontId="40" fillId="0" borderId="11" xfId="0" applyFont="1" applyFill="1" applyBorder="1" applyAlignment="1" applyProtection="1">
      <alignment horizontal="center" vertical="center" wrapText="1"/>
      <protection locked="0"/>
    </xf>
    <xf numFmtId="165" fontId="40" fillId="0" borderId="11" xfId="0" applyNumberFormat="1" applyFont="1" applyFill="1" applyBorder="1" applyAlignment="1" applyProtection="1">
      <alignment horizontal="center" vertical="center" wrapText="1"/>
      <protection locked="0"/>
    </xf>
    <xf numFmtId="165" fontId="17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19" xfId="0" applyFont="1" applyBorder="1" applyAlignment="1" applyProtection="1">
      <alignment horizontal="center" vertical="center" wrapText="1"/>
      <protection locked="0"/>
    </xf>
    <xf numFmtId="0" fontId="5" fillId="7" borderId="33" xfId="0" applyFont="1" applyFill="1" applyBorder="1" applyAlignment="1" applyProtection="1">
      <alignment horizontal="left" vertical="center" wrapText="1"/>
      <protection locked="0"/>
    </xf>
    <xf numFmtId="0" fontId="5" fillId="7" borderId="69" xfId="0" applyFont="1" applyFill="1" applyBorder="1" applyAlignment="1" applyProtection="1">
      <alignment horizontal="left" vertical="center" wrapText="1"/>
      <protection locked="0"/>
    </xf>
    <xf numFmtId="14" fontId="5" fillId="0" borderId="0" xfId="0" applyNumberFormat="1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5" fillId="7" borderId="21" xfId="0" applyFont="1" applyFill="1" applyBorder="1" applyAlignment="1" applyProtection="1">
      <alignment horizontal="left" vertical="center" wrapText="1"/>
      <protection locked="0"/>
    </xf>
    <xf numFmtId="0" fontId="40" fillId="0" borderId="0" xfId="0" applyFont="1" applyFill="1" applyAlignment="1" applyProtection="1">
      <alignment horizontal="left" vertical="center" wrapText="1"/>
      <protection locked="0"/>
    </xf>
    <xf numFmtId="0" fontId="17" fillId="0" borderId="21" xfId="0" applyFont="1" applyFill="1" applyBorder="1" applyAlignment="1" applyProtection="1">
      <alignment horizontal="center" vertical="top"/>
      <protection locked="0"/>
    </xf>
    <xf numFmtId="0" fontId="17" fillId="0" borderId="0" xfId="0" applyFont="1" applyAlignment="1">
      <alignment horizontal="center" wrapText="1"/>
    </xf>
    <xf numFmtId="0" fontId="40" fillId="0" borderId="19" xfId="0" applyFont="1" applyBorder="1" applyAlignment="1" applyProtection="1">
      <alignment horizontal="center" vertical="center" wrapText="1"/>
      <protection locked="0"/>
    </xf>
    <xf numFmtId="0" fontId="40" fillId="0" borderId="20" xfId="0" applyFont="1" applyBorder="1" applyAlignment="1" applyProtection="1">
      <alignment horizontal="center" vertical="center" wrapText="1"/>
      <protection locked="0"/>
    </xf>
    <xf numFmtId="0" fontId="40" fillId="0" borderId="27" xfId="0" applyFont="1" applyBorder="1" applyAlignment="1" applyProtection="1">
      <alignment horizontal="center" vertical="center" wrapText="1"/>
      <protection locked="0"/>
    </xf>
    <xf numFmtId="0" fontId="40" fillId="0" borderId="11" xfId="0" applyFont="1" applyBorder="1" applyAlignment="1" applyProtection="1">
      <alignment horizontal="center" vertical="center"/>
      <protection locked="0"/>
    </xf>
    <xf numFmtId="0" fontId="40" fillId="0" borderId="0" xfId="0" applyFont="1" applyAlignment="1" applyProtection="1">
      <alignment horizontal="left"/>
      <protection locked="0"/>
    </xf>
    <xf numFmtId="0" fontId="51" fillId="0" borderId="21" xfId="0" applyFont="1" applyBorder="1" applyAlignment="1" applyProtection="1">
      <alignment horizontal="left" vertical="top"/>
      <protection locked="0"/>
    </xf>
    <xf numFmtId="0" fontId="51" fillId="0" borderId="33" xfId="0" applyFont="1" applyBorder="1" applyAlignment="1" applyProtection="1">
      <alignment horizontal="left" vertical="top" wrapText="1"/>
      <protection locked="0"/>
    </xf>
    <xf numFmtId="0" fontId="51" fillId="0" borderId="69" xfId="0" applyFont="1" applyBorder="1" applyAlignment="1" applyProtection="1">
      <alignment horizontal="left" vertical="top" wrapText="1"/>
      <protection locked="0"/>
    </xf>
    <xf numFmtId="0" fontId="45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51" fillId="0" borderId="21" xfId="0" applyFont="1" applyBorder="1" applyAlignment="1" applyProtection="1">
      <alignment horizontal="center" vertical="top"/>
      <protection locked="0"/>
    </xf>
    <xf numFmtId="0" fontId="22" fillId="0" borderId="0" xfId="0" applyFont="1" applyAlignment="1">
      <alignment horizontal="center"/>
    </xf>
    <xf numFmtId="0" fontId="57" fillId="17" borderId="47" xfId="0" applyFont="1" applyFill="1" applyBorder="1" applyAlignment="1">
      <alignment horizontal="center" vertical="top" wrapText="1"/>
    </xf>
    <xf numFmtId="0" fontId="57" fillId="17" borderId="98" xfId="0" applyFont="1" applyFill="1" applyBorder="1" applyAlignment="1">
      <alignment horizontal="center" vertical="top" wrapText="1"/>
    </xf>
    <xf numFmtId="0" fontId="57" fillId="17" borderId="99" xfId="0" applyFont="1" applyFill="1" applyBorder="1" applyAlignment="1">
      <alignment horizontal="center" vertical="top" wrapText="1"/>
    </xf>
    <xf numFmtId="0" fontId="47" fillId="17" borderId="0" xfId="0" applyFont="1" applyFill="1" applyAlignment="1">
      <alignment horizontal="center"/>
    </xf>
    <xf numFmtId="0" fontId="58" fillId="17" borderId="0" xfId="0" applyFont="1" applyFill="1" applyAlignment="1">
      <alignment horizontal="center"/>
    </xf>
    <xf numFmtId="0" fontId="58" fillId="17" borderId="100" xfId="0" applyFont="1" applyFill="1" applyBorder="1" applyAlignment="1">
      <alignment horizontal="center"/>
    </xf>
    <xf numFmtId="0" fontId="47" fillId="17" borderId="0" xfId="0" applyFont="1" applyFill="1" applyAlignment="1">
      <alignment horizontal="left"/>
    </xf>
    <xf numFmtId="0" fontId="61" fillId="17" borderId="36" xfId="0" applyFont="1" applyFill="1" applyBorder="1" applyAlignment="1">
      <alignment horizontal="left" wrapText="1"/>
    </xf>
    <xf numFmtId="0" fontId="57" fillId="17" borderId="101" xfId="0" applyFont="1" applyFill="1" applyBorder="1" applyAlignment="1">
      <alignment horizontal="center" vertical="top"/>
    </xf>
    <xf numFmtId="0" fontId="57" fillId="17" borderId="102" xfId="0" applyFont="1" applyFill="1" applyBorder="1" applyAlignment="1">
      <alignment horizontal="center" vertical="top"/>
    </xf>
    <xf numFmtId="0" fontId="57" fillId="17" borderId="103" xfId="0" applyFont="1" applyFill="1" applyBorder="1" applyAlignment="1">
      <alignment horizontal="center" vertical="top"/>
    </xf>
    <xf numFmtId="0" fontId="57" fillId="17" borderId="104" xfId="0" applyFont="1" applyFill="1" applyBorder="1" applyAlignment="1">
      <alignment horizontal="center" vertical="top"/>
    </xf>
    <xf numFmtId="0" fontId="47" fillId="17" borderId="35" xfId="0" applyFont="1" applyFill="1" applyBorder="1" applyAlignment="1">
      <alignment horizontal="center"/>
    </xf>
    <xf numFmtId="0" fontId="47" fillId="17" borderId="36" xfId="0" applyFont="1" applyFill="1" applyBorder="1" applyAlignment="1">
      <alignment horizontal="center" wrapText="1"/>
    </xf>
    <xf numFmtId="49" fontId="47" fillId="17" borderId="0" xfId="0" applyNumberFormat="1" applyFont="1" applyFill="1" applyAlignment="1">
      <alignment horizontal="left"/>
    </xf>
    <xf numFmtId="49" fontId="61" fillId="17" borderId="36" xfId="0" applyNumberFormat="1" applyFont="1" applyFill="1" applyBorder="1" applyAlignment="1">
      <alignment horizontal="left" wrapText="1"/>
    </xf>
    <xf numFmtId="49" fontId="47" fillId="17" borderId="43" xfId="0" applyNumberFormat="1" applyFont="1" applyFill="1" applyBorder="1" applyAlignment="1">
      <alignment horizontal="left" wrapText="1"/>
    </xf>
    <xf numFmtId="0" fontId="57" fillId="17" borderId="47" xfId="0" applyFont="1" applyFill="1" applyBorder="1" applyAlignment="1">
      <alignment horizontal="center" vertical="center" wrapText="1"/>
    </xf>
    <xf numFmtId="0" fontId="57" fillId="17" borderId="98" xfId="0" applyFont="1" applyFill="1" applyBorder="1" applyAlignment="1">
      <alignment horizontal="center" vertical="center" wrapText="1"/>
    </xf>
    <xf numFmtId="0" fontId="57" fillId="17" borderId="99" xfId="0" applyFont="1" applyFill="1" applyBorder="1" applyAlignment="1">
      <alignment horizontal="center" vertical="center" wrapText="1"/>
    </xf>
    <xf numFmtId="0" fontId="57" fillId="17" borderId="105" xfId="0" applyFont="1" applyFill="1" applyBorder="1" applyAlignment="1">
      <alignment horizontal="center" vertical="top"/>
    </xf>
    <xf numFmtId="0" fontId="57" fillId="17" borderId="46" xfId="0" applyFont="1" applyFill="1" applyBorder="1" applyAlignment="1">
      <alignment horizontal="center" vertical="top"/>
    </xf>
    <xf numFmtId="0" fontId="57" fillId="17" borderId="35" xfId="0" applyFont="1" applyFill="1" applyBorder="1" applyAlignment="1">
      <alignment horizontal="center"/>
    </xf>
    <xf numFmtId="0" fontId="47" fillId="17" borderId="0" xfId="0" applyFont="1" applyFill="1" applyAlignment="1">
      <alignment/>
    </xf>
    <xf numFmtId="0" fontId="47" fillId="17" borderId="36" xfId="0" applyFont="1" applyFill="1" applyBorder="1" applyAlignment="1">
      <alignment horizontal="center"/>
    </xf>
    <xf numFmtId="0" fontId="57" fillId="17" borderId="35" xfId="0" applyFont="1" applyFill="1" applyBorder="1" applyAlignment="1">
      <alignment horizontal="center" vertical="top"/>
    </xf>
    <xf numFmtId="0" fontId="57" fillId="17" borderId="36" xfId="0" applyFont="1" applyFill="1" applyBorder="1" applyAlignment="1">
      <alignment horizontal="center" vertical="top"/>
    </xf>
    <xf numFmtId="0" fontId="56" fillId="17" borderId="36" xfId="0" applyFont="1" applyFill="1" applyBorder="1" applyAlignment="1">
      <alignment horizontal="center"/>
    </xf>
    <xf numFmtId="0" fontId="62" fillId="17" borderId="0" xfId="0" applyFont="1" applyFill="1" applyAlignment="1">
      <alignment/>
    </xf>
    <xf numFmtId="0" fontId="21" fillId="17" borderId="0" xfId="0" applyFont="1" applyFill="1" applyAlignment="1">
      <alignment horizontal="left"/>
    </xf>
    <xf numFmtId="0" fontId="21" fillId="17" borderId="36" xfId="0" applyFont="1" applyFill="1" applyBorder="1" applyAlignment="1">
      <alignment horizontal="center"/>
    </xf>
    <xf numFmtId="0" fontId="26" fillId="17" borderId="36" xfId="0" applyFont="1" applyFill="1" applyBorder="1" applyAlignment="1">
      <alignment horizontal="center"/>
    </xf>
    <xf numFmtId="0" fontId="21" fillId="17" borderId="35" xfId="0" applyFont="1" applyFill="1" applyBorder="1" applyAlignment="1">
      <alignment horizontal="center"/>
    </xf>
    <xf numFmtId="0" fontId="34" fillId="17" borderId="0" xfId="0" applyFont="1" applyFill="1" applyAlignment="1">
      <alignment/>
    </xf>
    <xf numFmtId="0" fontId="21" fillId="17" borderId="36" xfId="0" applyFont="1" applyFill="1" applyBorder="1" applyAlignment="1">
      <alignment horizontal="center" wrapText="1"/>
    </xf>
    <xf numFmtId="0" fontId="31" fillId="17" borderId="35" xfId="0" applyFont="1" applyFill="1" applyBorder="1" applyAlignment="1">
      <alignment horizontal="center"/>
    </xf>
    <xf numFmtId="0" fontId="31" fillId="17" borderId="101" xfId="0" applyFont="1" applyFill="1" applyBorder="1" applyAlignment="1">
      <alignment horizontal="center" vertical="top"/>
    </xf>
    <xf numFmtId="0" fontId="31" fillId="17" borderId="102" xfId="0" applyFont="1" applyFill="1" applyBorder="1" applyAlignment="1">
      <alignment horizontal="center" vertical="top"/>
    </xf>
    <xf numFmtId="0" fontId="31" fillId="17" borderId="103" xfId="0" applyFont="1" applyFill="1" applyBorder="1" applyAlignment="1">
      <alignment horizontal="center" vertical="top"/>
    </xf>
    <xf numFmtId="0" fontId="31" fillId="17" borderId="104" xfId="0" applyFont="1" applyFill="1" applyBorder="1" applyAlignment="1">
      <alignment horizontal="center" vertical="top"/>
    </xf>
    <xf numFmtId="49" fontId="43" fillId="17" borderId="36" xfId="0" applyNumberFormat="1" applyFont="1" applyFill="1" applyBorder="1" applyAlignment="1">
      <alignment horizontal="left" wrapText="1"/>
    </xf>
    <xf numFmtId="49" fontId="21" fillId="17" borderId="43" xfId="0" applyNumberFormat="1" applyFont="1" applyFill="1" applyBorder="1" applyAlignment="1">
      <alignment horizontal="left" wrapText="1"/>
    </xf>
    <xf numFmtId="0" fontId="43" fillId="17" borderId="36" xfId="0" applyFont="1" applyFill="1" applyBorder="1" applyAlignment="1">
      <alignment horizontal="left" wrapText="1"/>
    </xf>
    <xf numFmtId="0" fontId="21" fillId="17" borderId="0" xfId="0" applyFont="1" applyFill="1" applyAlignment="1">
      <alignment/>
    </xf>
    <xf numFmtId="0" fontId="31" fillId="17" borderId="35" xfId="0" applyFont="1" applyFill="1" applyBorder="1" applyAlignment="1">
      <alignment horizontal="center" vertical="top"/>
    </xf>
    <xf numFmtId="0" fontId="31" fillId="17" borderId="36" xfId="0" applyFont="1" applyFill="1" applyBorder="1" applyAlignment="1">
      <alignment horizontal="center" vertical="top"/>
    </xf>
    <xf numFmtId="0" fontId="31" fillId="17" borderId="47" xfId="0" applyFont="1" applyFill="1" applyBorder="1" applyAlignment="1">
      <alignment horizontal="center" vertical="top" wrapText="1"/>
    </xf>
    <xf numFmtId="0" fontId="31" fillId="17" borderId="98" xfId="0" applyFont="1" applyFill="1" applyBorder="1" applyAlignment="1">
      <alignment horizontal="center" vertical="top" wrapText="1"/>
    </xf>
    <xf numFmtId="0" fontId="31" fillId="17" borderId="99" xfId="0" applyFont="1" applyFill="1" applyBorder="1" applyAlignment="1">
      <alignment horizontal="center" vertical="top" wrapText="1"/>
    </xf>
    <xf numFmtId="0" fontId="31" fillId="17" borderId="47" xfId="0" applyFont="1" applyFill="1" applyBorder="1" applyAlignment="1">
      <alignment horizontal="center" vertical="center" wrapText="1"/>
    </xf>
    <xf numFmtId="0" fontId="31" fillId="17" borderId="98" xfId="0" applyFont="1" applyFill="1" applyBorder="1" applyAlignment="1">
      <alignment horizontal="center" vertical="center" wrapText="1"/>
    </xf>
    <xf numFmtId="0" fontId="31" fillId="17" borderId="99" xfId="0" applyFont="1" applyFill="1" applyBorder="1" applyAlignment="1">
      <alignment horizontal="center" vertical="center" wrapText="1"/>
    </xf>
    <xf numFmtId="0" fontId="31" fillId="17" borderId="47" xfId="0" applyFont="1" applyFill="1" applyBorder="1" applyAlignment="1">
      <alignment horizontal="center" vertical="top" wrapText="1"/>
    </xf>
    <xf numFmtId="49" fontId="21" fillId="17" borderId="0" xfId="0" applyNumberFormat="1" applyFont="1" applyFill="1" applyAlignment="1">
      <alignment horizontal="left"/>
    </xf>
    <xf numFmtId="0" fontId="31" fillId="17" borderId="105" xfId="0" applyFont="1" applyFill="1" applyBorder="1" applyAlignment="1">
      <alignment horizontal="center" vertical="top"/>
    </xf>
    <xf numFmtId="0" fontId="31" fillId="17" borderId="46" xfId="0" applyFont="1" applyFill="1" applyBorder="1" applyAlignment="1">
      <alignment horizontal="center" vertical="top"/>
    </xf>
    <xf numFmtId="0" fontId="21" fillId="17" borderId="0" xfId="0" applyFont="1" applyFill="1" applyAlignment="1">
      <alignment horizontal="center"/>
    </xf>
    <xf numFmtId="0" fontId="27" fillId="17" borderId="0" xfId="0" applyFont="1" applyFill="1" applyAlignment="1">
      <alignment horizontal="center"/>
    </xf>
    <xf numFmtId="0" fontId="27" fillId="17" borderId="100" xfId="0" applyFont="1" applyFill="1" applyBorder="1" applyAlignment="1">
      <alignment horizontal="center"/>
    </xf>
    <xf numFmtId="0" fontId="26" fillId="0" borderId="11" xfId="0" applyFont="1" applyBorder="1" applyAlignment="1">
      <alignment horizontal="center" vertical="top" wrapText="1"/>
    </xf>
    <xf numFmtId="0" fontId="26" fillId="0" borderId="11" xfId="0" applyFont="1" applyBorder="1" applyAlignment="1">
      <alignment horizontal="center" vertical="top"/>
    </xf>
    <xf numFmtId="0" fontId="32" fillId="0" borderId="0" xfId="0" applyFont="1" applyAlignment="1">
      <alignment horizontal="center"/>
    </xf>
    <xf numFmtId="0" fontId="29" fillId="0" borderId="0" xfId="0" applyNumberFormat="1" applyFont="1" applyAlignment="1">
      <alignment horizontal="center" vertical="top"/>
    </xf>
    <xf numFmtId="49" fontId="26" fillId="0" borderId="69" xfId="0" applyNumberFormat="1" applyFont="1" applyBorder="1" applyAlignment="1">
      <alignment horizontal="center" vertical="center"/>
    </xf>
    <xf numFmtId="49" fontId="26" fillId="0" borderId="69" xfId="0" applyNumberFormat="1" applyFont="1" applyBorder="1" applyAlignment="1">
      <alignment horizontal="left" vertical="center"/>
    </xf>
    <xf numFmtId="0" fontId="26" fillId="0" borderId="69" xfId="0" applyNumberFormat="1" applyFont="1" applyBorder="1" applyAlignment="1">
      <alignment horizontal="center" vertical="center"/>
    </xf>
    <xf numFmtId="0" fontId="26" fillId="0" borderId="69" xfId="0" applyNumberFormat="1" applyFont="1" applyBorder="1" applyAlignment="1">
      <alignment horizontal="center"/>
    </xf>
    <xf numFmtId="0" fontId="26" fillId="0" borderId="69" xfId="0" applyFont="1" applyBorder="1" applyAlignment="1">
      <alignment horizontal="center"/>
    </xf>
    <xf numFmtId="49" fontId="26" fillId="0" borderId="106" xfId="0" applyNumberFormat="1" applyFont="1" applyBorder="1" applyAlignment="1">
      <alignment horizontal="center"/>
    </xf>
    <xf numFmtId="49" fontId="26" fillId="0" borderId="107" xfId="0" applyNumberFormat="1" applyFont="1" applyBorder="1" applyAlignment="1">
      <alignment horizontal="center"/>
    </xf>
    <xf numFmtId="49" fontId="26" fillId="0" borderId="108" xfId="0" applyNumberFormat="1" applyFont="1" applyBorder="1" applyAlignment="1">
      <alignment horizontal="center"/>
    </xf>
    <xf numFmtId="0" fontId="29" fillId="0" borderId="33" xfId="0" applyNumberFormat="1" applyFont="1" applyBorder="1" applyAlignment="1">
      <alignment horizontal="center" vertical="top"/>
    </xf>
    <xf numFmtId="49" fontId="26" fillId="0" borderId="109" xfId="0" applyNumberFormat="1" applyFont="1" applyBorder="1" applyAlignment="1">
      <alignment horizontal="center"/>
    </xf>
    <xf numFmtId="49" fontId="26" fillId="0" borderId="94" xfId="0" applyNumberFormat="1" applyFont="1" applyBorder="1" applyAlignment="1">
      <alignment horizontal="center"/>
    </xf>
    <xf numFmtId="49" fontId="26" fillId="0" borderId="110" xfId="0" applyNumberFormat="1" applyFont="1" applyBorder="1" applyAlignment="1">
      <alignment horizontal="center"/>
    </xf>
    <xf numFmtId="49" fontId="26" fillId="0" borderId="111" xfId="0" applyNumberFormat="1" applyFont="1" applyBorder="1" applyAlignment="1">
      <alignment horizontal="center"/>
    </xf>
    <xf numFmtId="49" fontId="26" fillId="0" borderId="21" xfId="0" applyNumberFormat="1" applyFont="1" applyBorder="1" applyAlignment="1">
      <alignment horizontal="center"/>
    </xf>
    <xf numFmtId="49" fontId="26" fillId="0" borderId="112" xfId="0" applyNumberFormat="1" applyFont="1" applyBorder="1" applyAlignment="1">
      <alignment horizontal="center"/>
    </xf>
    <xf numFmtId="49" fontId="26" fillId="0" borderId="14" xfId="0" applyNumberFormat="1" applyFont="1" applyBorder="1" applyAlignment="1">
      <alignment horizontal="center"/>
    </xf>
    <xf numFmtId="49" fontId="26" fillId="0" borderId="11" xfId="0" applyNumberFormat="1" applyFont="1" applyBorder="1" applyAlignment="1">
      <alignment horizontal="center"/>
    </xf>
    <xf numFmtId="49" fontId="26" fillId="0" borderId="53" xfId="0" applyNumberFormat="1" applyFont="1" applyBorder="1" applyAlignment="1">
      <alignment horizontal="center"/>
    </xf>
    <xf numFmtId="49" fontId="26" fillId="0" borderId="62" xfId="0" applyNumberFormat="1" applyFont="1" applyBorder="1" applyAlignment="1">
      <alignment horizontal="center"/>
    </xf>
    <xf numFmtId="49" fontId="26" fillId="0" borderId="33" xfId="0" applyNumberFormat="1" applyFont="1" applyBorder="1" applyAlignment="1">
      <alignment horizontal="center"/>
    </xf>
    <xf numFmtId="49" fontId="26" fillId="0" borderId="113" xfId="0" applyNumberFormat="1" applyFont="1" applyBorder="1" applyAlignment="1">
      <alignment horizontal="center"/>
    </xf>
    <xf numFmtId="49" fontId="26" fillId="0" borderId="61" xfId="0" applyNumberFormat="1" applyFont="1" applyBorder="1" applyAlignment="1">
      <alignment horizontal="center"/>
    </xf>
    <xf numFmtId="49" fontId="26" fillId="0" borderId="69" xfId="0" applyNumberFormat="1" applyFont="1" applyBorder="1" applyAlignment="1">
      <alignment horizontal="center"/>
    </xf>
    <xf numFmtId="49" fontId="26" fillId="0" borderId="114" xfId="0" applyNumberFormat="1" applyFont="1" applyBorder="1" applyAlignment="1">
      <alignment horizontal="center"/>
    </xf>
    <xf numFmtId="0" fontId="26" fillId="0" borderId="69" xfId="0" applyFont="1" applyBorder="1" applyAlignment="1">
      <alignment horizontal="left"/>
    </xf>
    <xf numFmtId="0" fontId="26" fillId="0" borderId="69" xfId="0" applyFont="1" applyBorder="1" applyAlignment="1">
      <alignment horizontal="left" wrapText="1"/>
    </xf>
    <xf numFmtId="49" fontId="26" fillId="0" borderId="15" xfId="0" applyNumberFormat="1" applyFont="1" applyBorder="1" applyAlignment="1">
      <alignment horizontal="center"/>
    </xf>
    <xf numFmtId="49" fontId="26" fillId="0" borderId="16" xfId="0" applyNumberFormat="1" applyFont="1" applyBorder="1" applyAlignment="1">
      <alignment horizontal="center"/>
    </xf>
    <xf numFmtId="49" fontId="26" fillId="0" borderId="54" xfId="0" applyNumberFormat="1" applyFont="1" applyBorder="1" applyAlignment="1">
      <alignment horizontal="center"/>
    </xf>
    <xf numFmtId="0" fontId="26" fillId="0" borderId="0" xfId="0" applyFont="1" applyBorder="1" applyAlignment="1">
      <alignment horizontal="left" vertical="top" wrapText="1"/>
    </xf>
    <xf numFmtId="49" fontId="26" fillId="0" borderId="69" xfId="0" applyNumberFormat="1" applyFont="1" applyBorder="1" applyAlignment="1">
      <alignment horizontal="left"/>
    </xf>
    <xf numFmtId="0" fontId="27" fillId="0" borderId="0" xfId="0" applyFont="1" applyAlignment="1">
      <alignment horizontal="center" vertical="center"/>
    </xf>
    <xf numFmtId="0" fontId="27" fillId="0" borderId="0" xfId="0" applyFont="1" applyAlignment="1">
      <alignment horizontal="center"/>
    </xf>
    <xf numFmtId="0" fontId="26" fillId="0" borderId="63" xfId="0" applyFont="1" applyBorder="1" applyAlignment="1">
      <alignment horizontal="center"/>
    </xf>
    <xf numFmtId="0" fontId="26" fillId="0" borderId="107" xfId="0" applyFont="1" applyBorder="1" applyAlignment="1">
      <alignment horizontal="center"/>
    </xf>
    <xf numFmtId="0" fontId="26" fillId="0" borderId="115" xfId="0" applyFont="1" applyBorder="1" applyAlignment="1">
      <alignment horizontal="center"/>
    </xf>
    <xf numFmtId="49" fontId="26" fillId="0" borderId="12" xfId="0" applyNumberFormat="1" applyFont="1" applyBorder="1" applyAlignment="1">
      <alignment horizontal="center"/>
    </xf>
    <xf numFmtId="49" fontId="26" fillId="0" borderId="13" xfId="0" applyNumberFormat="1" applyFont="1" applyBorder="1" applyAlignment="1">
      <alignment horizontal="center"/>
    </xf>
    <xf numFmtId="49" fontId="26" fillId="0" borderId="52" xfId="0" applyNumberFormat="1" applyFont="1" applyBorder="1" applyAlignment="1">
      <alignment horizontal="center"/>
    </xf>
    <xf numFmtId="49" fontId="26" fillId="0" borderId="11" xfId="0" applyNumberFormat="1" applyFont="1" applyBorder="1" applyAlignment="1">
      <alignment horizontal="left"/>
    </xf>
    <xf numFmtId="49" fontId="26" fillId="0" borderId="17" xfId="0" applyNumberFormat="1" applyFont="1" applyBorder="1" applyAlignment="1">
      <alignment horizontal="left"/>
    </xf>
    <xf numFmtId="49" fontId="26" fillId="0" borderId="22" xfId="0" applyNumberFormat="1" applyFont="1" applyBorder="1" applyAlignment="1">
      <alignment horizontal="left"/>
    </xf>
    <xf numFmtId="0" fontId="26" fillId="0" borderId="27" xfId="0" applyFont="1" applyBorder="1" applyAlignment="1">
      <alignment horizontal="center"/>
    </xf>
    <xf numFmtId="0" fontId="26" fillId="0" borderId="29" xfId="0" applyFont="1" applyBorder="1" applyAlignment="1">
      <alignment horizontal="center"/>
    </xf>
    <xf numFmtId="0" fontId="26" fillId="0" borderId="22" xfId="0" applyFont="1" applyBorder="1" applyAlignment="1">
      <alignment horizontal="center"/>
    </xf>
    <xf numFmtId="0" fontId="26" fillId="0" borderId="11" xfId="0" applyFont="1" applyBorder="1" applyAlignment="1">
      <alignment horizontal="center"/>
    </xf>
    <xf numFmtId="0" fontId="26" fillId="0" borderId="17" xfId="0" applyFont="1" applyBorder="1" applyAlignment="1">
      <alignment horizontal="center"/>
    </xf>
    <xf numFmtId="0" fontId="26" fillId="0" borderId="34" xfId="0" applyFont="1" applyBorder="1" applyAlignment="1">
      <alignment horizontal="center"/>
    </xf>
    <xf numFmtId="0" fontId="26" fillId="0" borderId="24" xfId="0" applyFont="1" applyBorder="1" applyAlignment="1">
      <alignment horizontal="center"/>
    </xf>
    <xf numFmtId="0" fontId="26" fillId="0" borderId="19" xfId="0" applyFont="1" applyBorder="1" applyAlignment="1">
      <alignment horizontal="center"/>
    </xf>
    <xf numFmtId="0" fontId="26" fillId="0" borderId="11" xfId="0" applyNumberFormat="1" applyFont="1" applyBorder="1" applyAlignment="1">
      <alignment horizontal="right"/>
    </xf>
    <xf numFmtId="0" fontId="26" fillId="0" borderId="18" xfId="0" applyFont="1" applyBorder="1" applyAlignment="1">
      <alignment horizontal="center"/>
    </xf>
    <xf numFmtId="0" fontId="26" fillId="0" borderId="51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6" fillId="0" borderId="23" xfId="0" applyFont="1" applyBorder="1" applyAlignment="1">
      <alignment horizontal="center"/>
    </xf>
    <xf numFmtId="0" fontId="26" fillId="0" borderId="33" xfId="0" applyFont="1" applyBorder="1" applyAlignment="1">
      <alignment horizontal="center"/>
    </xf>
    <xf numFmtId="0" fontId="26" fillId="0" borderId="21" xfId="0" applyFont="1" applyBorder="1" applyAlignment="1">
      <alignment horizontal="center"/>
    </xf>
    <xf numFmtId="49" fontId="26" fillId="0" borderId="15" xfId="0" applyNumberFormat="1" applyFont="1" applyBorder="1" applyAlignment="1">
      <alignment horizontal="left"/>
    </xf>
    <xf numFmtId="49" fontId="26" fillId="0" borderId="115" xfId="0" applyNumberFormat="1" applyFont="1" applyBorder="1" applyAlignment="1">
      <alignment horizontal="left"/>
    </xf>
    <xf numFmtId="49" fontId="26" fillId="0" borderId="16" xfId="0" applyNumberFormat="1" applyFont="1" applyBorder="1" applyAlignment="1">
      <alignment horizontal="left"/>
    </xf>
    <xf numFmtId="49" fontId="26" fillId="0" borderId="63" xfId="0" applyNumberFormat="1" applyFont="1" applyBorder="1" applyAlignment="1">
      <alignment horizontal="left"/>
    </xf>
    <xf numFmtId="49" fontId="26" fillId="0" borderId="14" xfId="0" applyNumberFormat="1" applyFont="1" applyBorder="1" applyAlignment="1">
      <alignment horizontal="left"/>
    </xf>
    <xf numFmtId="49" fontId="26" fillId="0" borderId="14" xfId="0" applyNumberFormat="1" applyFont="1" applyBorder="1" applyAlignment="1">
      <alignment horizontal="left" wrapText="1"/>
    </xf>
    <xf numFmtId="49" fontId="26" fillId="0" borderId="22" xfId="0" applyNumberFormat="1" applyFont="1" applyBorder="1" applyAlignment="1">
      <alignment horizontal="left" wrapText="1"/>
    </xf>
    <xf numFmtId="49" fontId="26" fillId="0" borderId="11" xfId="0" applyNumberFormat="1" applyFont="1" applyBorder="1" applyAlignment="1">
      <alignment horizontal="left" wrapText="1"/>
    </xf>
    <xf numFmtId="49" fontId="26" fillId="0" borderId="17" xfId="0" applyNumberFormat="1" applyFont="1" applyBorder="1" applyAlignment="1">
      <alignment horizontal="left" wrapText="1"/>
    </xf>
    <xf numFmtId="0" fontId="31" fillId="0" borderId="19" xfId="0" applyFont="1" applyBorder="1" applyAlignment="1">
      <alignment horizontal="center" vertical="center"/>
    </xf>
    <xf numFmtId="0" fontId="31" fillId="0" borderId="18" xfId="0" applyFont="1" applyBorder="1" applyAlignment="1">
      <alignment horizontal="center" vertical="center"/>
    </xf>
    <xf numFmtId="49" fontId="26" fillId="0" borderId="12" xfId="0" applyNumberFormat="1" applyFont="1" applyBorder="1" applyAlignment="1">
      <alignment horizontal="left" wrapText="1"/>
    </xf>
    <xf numFmtId="49" fontId="26" fillId="0" borderId="116" xfId="0" applyNumberFormat="1" applyFont="1" applyBorder="1" applyAlignment="1">
      <alignment horizontal="left" wrapText="1"/>
    </xf>
    <xf numFmtId="49" fontId="26" fillId="0" borderId="13" xfId="0" applyNumberFormat="1" applyFont="1" applyBorder="1" applyAlignment="1">
      <alignment horizontal="left" wrapText="1"/>
    </xf>
    <xf numFmtId="49" fontId="26" fillId="0" borderId="64" xfId="0" applyNumberFormat="1" applyFont="1" applyBorder="1" applyAlignment="1">
      <alignment horizontal="left" wrapText="1"/>
    </xf>
    <xf numFmtId="49" fontId="26" fillId="0" borderId="13" xfId="0" applyNumberFormat="1" applyFont="1" applyBorder="1" applyAlignment="1">
      <alignment horizontal="left"/>
    </xf>
    <xf numFmtId="0" fontId="31" fillId="0" borderId="24" xfId="0" applyFont="1" applyBorder="1" applyAlignment="1">
      <alignment horizontal="center" vertical="center"/>
    </xf>
    <xf numFmtId="0" fontId="31" fillId="0" borderId="20" xfId="0" applyFont="1" applyBorder="1" applyAlignment="1">
      <alignment horizontal="center" vertical="center"/>
    </xf>
    <xf numFmtId="0" fontId="31" fillId="0" borderId="51" xfId="0" applyFont="1" applyBorder="1" applyAlignment="1">
      <alignment horizontal="center" vertical="center"/>
    </xf>
    <xf numFmtId="0" fontId="31" fillId="0" borderId="23" xfId="0" applyFont="1" applyBorder="1" applyAlignment="1">
      <alignment horizontal="center" vertical="center"/>
    </xf>
    <xf numFmtId="49" fontId="26" fillId="0" borderId="86" xfId="0" applyNumberFormat="1" applyFont="1" applyBorder="1" applyAlignment="1">
      <alignment horizontal="center" vertical="center"/>
    </xf>
    <xf numFmtId="49" fontId="26" fillId="0" borderId="92" xfId="0" applyNumberFormat="1" applyFont="1" applyBorder="1" applyAlignment="1">
      <alignment horizontal="center" vertical="center"/>
    </xf>
    <xf numFmtId="49" fontId="26" fillId="0" borderId="117" xfId="0" applyNumberFormat="1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32" fillId="0" borderId="69" xfId="0" applyFont="1" applyBorder="1" applyAlignment="1">
      <alignment horizontal="center" vertical="center"/>
    </xf>
    <xf numFmtId="0" fontId="30" fillId="0" borderId="69" xfId="0" applyFont="1" applyFill="1" applyBorder="1" applyAlignment="1">
      <alignment horizontal="center"/>
    </xf>
    <xf numFmtId="0" fontId="21" fillId="0" borderId="11" xfId="0" applyFont="1" applyBorder="1" applyAlignment="1" applyProtection="1">
      <alignment horizontal="center"/>
      <protection locked="0"/>
    </xf>
    <xf numFmtId="0" fontId="26" fillId="0" borderId="12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26" fillId="0" borderId="52" xfId="0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32" fillId="0" borderId="21" xfId="0" applyFont="1" applyBorder="1" applyAlignment="1">
      <alignment horizontal="left"/>
    </xf>
    <xf numFmtId="0" fontId="32" fillId="0" borderId="69" xfId="0" applyFont="1" applyBorder="1" applyAlignment="1">
      <alignment horizontal="left"/>
    </xf>
    <xf numFmtId="0" fontId="30" fillId="0" borderId="0" xfId="0" applyFont="1" applyFill="1" applyBorder="1" applyAlignment="1">
      <alignment horizontal="center"/>
    </xf>
    <xf numFmtId="0" fontId="36" fillId="17" borderId="11" xfId="54" applyFont="1" applyFill="1" applyBorder="1" applyAlignment="1">
      <alignment horizontal="center" vertical="center"/>
      <protection/>
    </xf>
    <xf numFmtId="49" fontId="36" fillId="17" borderId="11" xfId="54" applyNumberFormat="1" applyFont="1" applyFill="1" applyBorder="1" applyAlignment="1">
      <alignment horizontal="center"/>
      <protection/>
    </xf>
    <xf numFmtId="0" fontId="37" fillId="17" borderId="0" xfId="54" applyFont="1" applyFill="1" applyAlignment="1">
      <alignment horizontal="center"/>
      <protection/>
    </xf>
    <xf numFmtId="0" fontId="36" fillId="17" borderId="11" xfId="54" applyFont="1" applyFill="1" applyBorder="1" applyAlignment="1">
      <alignment horizontal="center" vertical="center" wrapText="1"/>
      <protection/>
    </xf>
    <xf numFmtId="0" fontId="36" fillId="17" borderId="11" xfId="54" applyFont="1" applyFill="1" applyBorder="1" applyAlignment="1">
      <alignment horizontal="center"/>
      <protection/>
    </xf>
    <xf numFmtId="165" fontId="23" fillId="22" borderId="34" xfId="0" applyNumberFormat="1" applyFont="1" applyFill="1" applyBorder="1" applyAlignment="1" applyProtection="1">
      <alignment horizontal="right" shrinkToFit="1"/>
      <protection locked="0"/>
    </xf>
    <xf numFmtId="165" fontId="20" fillId="22" borderId="34" xfId="0" applyNumberFormat="1" applyFont="1" applyFill="1" applyBorder="1" applyAlignment="1" applyProtection="1">
      <alignment horizontal="right" shrinkToFit="1"/>
      <protection locked="0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68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Дебит 2" xfId="54"/>
    <cellStyle name="Обычный_фактические" xfId="55"/>
    <cellStyle name="Followed Hyperlink" xfId="56"/>
    <cellStyle name="Плохой" xfId="57"/>
    <cellStyle name="Пояснение" xfId="58"/>
    <cellStyle name="Примечание" xfId="59"/>
    <cellStyle name="Примечание 2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5CCBB"/>
      <rgbColor rgb="00A28D68"/>
      <rgbColor rgb="00000000"/>
      <rgbColor rgb="00CCCCCD"/>
      <rgbColor rgb="00008000"/>
      <rgbColor rgb="00D2E6FF"/>
      <rgbColor rgb="00DDEDFF"/>
      <rgbColor rgb="00BFD8FF"/>
      <rgbColor rgb="00FFFFFF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externalLink" Target="externalLinks/externalLink1.xml" /><Relationship Id="rId2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ne\&#1092;&#1086;&#1088;&#1084;&#1099;%20&#1076;&#1083;&#1103;%20&#1086;&#1073;&#1097;&#1077;&#1075;&#1086;%20&#1079;&#1072;&#1087;&#1086;&#1083;&#1085;&#1077;&#1085;&#1080;&#1103;\Documents%20and%20Settings\Buch_4.FU22\&#1056;&#1072;&#1073;&#1086;&#1095;&#1080;&#1081;%20&#1089;&#1090;&#1086;&#1083;\&#1041;&#1072;&#1083;.&#1085;&#1072;%201&#1086;&#1082;&#1090;&#1103;&#1073;&#1088;&#1103;\&#1087;&#1088;&#1080;&#1089;&#1083;&#1072;&#1083;&#1072;%20&#1087;&#1086;&#1079;&#1078;&#1077;%20&#1074;&#1079;&#1072;&#1084;&#1077;&#1085;\&#1055;&#1088;.%20&#1055;&#1072;&#1088;&#1072;&#1087;&#1080;&#1085;&#1089;&#1082;&#1072;&#1103;%20&#1089;&#1096;%20&#1041;&#1072;&#1083;&#1072;&#1085;&#1089;%20&#1041;&#1059;%2001,10,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аланс"/>
      <sheetName val="Фин рез"/>
      <sheetName val="Лист2"/>
      <sheetName val="фактические"/>
      <sheetName val="Обязательства 2"/>
      <sheetName val="Обязательства 4"/>
      <sheetName val="Обязательства 5"/>
      <sheetName val="0503775"/>
      <sheetName val="пояснит"/>
      <sheetName val="поясн 2"/>
      <sheetName val="иные цели"/>
      <sheetName val="НФА 2"/>
      <sheetName val="НФА 4"/>
      <sheetName val="НФА 5"/>
      <sheetName val="Дебит 2"/>
      <sheetName val="Дебит 4"/>
      <sheetName val="Дебит 5"/>
      <sheetName val="Кредит 5"/>
      <sheetName val="Кредит 4 "/>
      <sheetName val="Кредит 2"/>
    </sheetNames>
    <sheetDataSet>
      <sheetData sheetId="0">
        <row r="168">
          <cell r="I168">
            <v>318251.56</v>
          </cell>
        </row>
        <row r="191">
          <cell r="I191">
            <v>65788</v>
          </cell>
        </row>
        <row r="196">
          <cell r="I196">
            <v>936.44</v>
          </cell>
        </row>
        <row r="197">
          <cell r="I197">
            <v>23872.29</v>
          </cell>
        </row>
        <row r="200">
          <cell r="I200">
            <v>102978.69</v>
          </cell>
        </row>
        <row r="202">
          <cell r="I202">
            <v>20000</v>
          </cell>
        </row>
        <row r="203">
          <cell r="I203">
            <v>20200</v>
          </cell>
        </row>
      </sheetData>
      <sheetData sheetId="3">
        <row r="4">
          <cell r="J4">
            <v>4247182.01</v>
          </cell>
        </row>
        <row r="6">
          <cell r="J6">
            <v>1341207.92</v>
          </cell>
        </row>
        <row r="7">
          <cell r="J7">
            <v>21832.05</v>
          </cell>
        </row>
        <row r="9">
          <cell r="J9">
            <v>432998.4</v>
          </cell>
        </row>
        <row r="11">
          <cell r="J11">
            <v>60734.81</v>
          </cell>
        </row>
        <row r="12">
          <cell r="J12">
            <v>299288.87</v>
          </cell>
        </row>
        <row r="18">
          <cell r="J18">
            <v>193570.64</v>
          </cell>
        </row>
        <row r="19">
          <cell r="J19">
            <v>34150</v>
          </cell>
        </row>
        <row r="20">
          <cell r="J20">
            <v>34600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O286"/>
  <sheetViews>
    <sheetView tabSelected="1" zoomScaleSheetLayoutView="85" zoomScalePageLayoutView="0" workbookViewId="0" topLeftCell="A1">
      <pane xSplit="3" ySplit="16" topLeftCell="F17" activePane="bottomRight" state="frozen"/>
      <selection pane="topLeft" activeCell="A1" sqref="A1"/>
      <selection pane="topRight" activeCell="D1" sqref="D1"/>
      <selection pane="bottomLeft" activeCell="A17" sqref="A17"/>
      <selection pane="bottomRight" activeCell="I26" sqref="I26"/>
    </sheetView>
  </sheetViews>
  <sheetFormatPr defaultColWidth="9.00390625" defaultRowHeight="12.75"/>
  <cols>
    <col min="1" max="1" width="58.75390625" style="262" customWidth="1"/>
    <col min="2" max="2" width="5.625" style="262" customWidth="1"/>
    <col min="3" max="3" width="0" style="262" hidden="1" customWidth="1"/>
    <col min="4" max="4" width="13.25390625" style="262" customWidth="1"/>
    <col min="5" max="5" width="17.125" style="262" customWidth="1"/>
    <col min="6" max="8" width="13.25390625" style="262" customWidth="1"/>
    <col min="9" max="9" width="17.125" style="262" customWidth="1"/>
    <col min="10" max="11" width="13.25390625" style="262" customWidth="1"/>
    <col min="12" max="12" width="11.625" style="262" customWidth="1"/>
    <col min="13" max="14" width="13.75390625" style="262" customWidth="1"/>
    <col min="15" max="15" width="13.375" style="262" customWidth="1"/>
    <col min="16" max="16384" width="9.125" style="262" customWidth="1"/>
  </cols>
  <sheetData>
    <row r="1" spans="1:11" ht="15.75">
      <c r="A1" s="692" t="s">
        <v>440</v>
      </c>
      <c r="B1" s="692"/>
      <c r="C1" s="692"/>
      <c r="D1" s="692"/>
      <c r="E1" s="692"/>
      <c r="F1" s="692"/>
      <c r="G1" s="692"/>
      <c r="H1" s="692"/>
      <c r="I1" s="375"/>
      <c r="J1" s="283"/>
      <c r="K1" s="267"/>
    </row>
    <row r="2" spans="1:11" ht="15.75" thickBot="1">
      <c r="A2" s="694" t="s">
        <v>563</v>
      </c>
      <c r="B2" s="695"/>
      <c r="C2" s="695"/>
      <c r="D2" s="696"/>
      <c r="E2" s="696"/>
      <c r="F2" s="696"/>
      <c r="G2" s="696"/>
      <c r="H2" s="696"/>
      <c r="I2" s="260"/>
      <c r="J2" s="260"/>
      <c r="K2" s="261" t="s">
        <v>367</v>
      </c>
    </row>
    <row r="3" spans="1:11" ht="15">
      <c r="A3" s="697" t="s">
        <v>1143</v>
      </c>
      <c r="B3" s="698"/>
      <c r="C3" s="698"/>
      <c r="D3" s="698"/>
      <c r="E3" s="698"/>
      <c r="F3" s="698"/>
      <c r="G3" s="698"/>
      <c r="H3" s="698"/>
      <c r="I3" s="698"/>
      <c r="J3" s="267" t="s">
        <v>376</v>
      </c>
      <c r="K3" s="268" t="s">
        <v>564</v>
      </c>
    </row>
    <row r="4" spans="1:11" ht="12.75">
      <c r="A4" s="707"/>
      <c r="B4" s="708"/>
      <c r="C4" s="708"/>
      <c r="D4" s="708"/>
      <c r="E4" s="708"/>
      <c r="F4" s="708"/>
      <c r="G4" s="708"/>
      <c r="H4" s="708"/>
      <c r="I4" s="708"/>
      <c r="J4" s="267" t="s">
        <v>377</v>
      </c>
      <c r="K4" s="376"/>
    </row>
    <row r="5" spans="1:11" ht="12.75">
      <c r="A5" s="377" t="s">
        <v>206</v>
      </c>
      <c r="B5" s="706" t="s">
        <v>260</v>
      </c>
      <c r="C5" s="706"/>
      <c r="D5" s="706"/>
      <c r="E5" s="706"/>
      <c r="F5" s="706"/>
      <c r="G5" s="706"/>
      <c r="H5" s="706"/>
      <c r="I5" s="706"/>
      <c r="J5" s="267" t="s">
        <v>441</v>
      </c>
      <c r="K5" s="378" t="s">
        <v>368</v>
      </c>
    </row>
    <row r="6" spans="1:11" ht="15">
      <c r="A6" s="379" t="s">
        <v>617</v>
      </c>
      <c r="B6" s="711"/>
      <c r="C6" s="711"/>
      <c r="D6" s="711"/>
      <c r="E6" s="711"/>
      <c r="F6" s="711"/>
      <c r="G6" s="711"/>
      <c r="H6" s="711"/>
      <c r="I6" s="711"/>
      <c r="J6" s="266"/>
      <c r="K6" s="380"/>
    </row>
    <row r="7" spans="1:11" ht="12.75">
      <c r="A7" s="381" t="s">
        <v>618</v>
      </c>
      <c r="B7" s="709" t="s">
        <v>180</v>
      </c>
      <c r="C7" s="709"/>
      <c r="D7" s="709"/>
      <c r="E7" s="709"/>
      <c r="F7" s="709"/>
      <c r="G7" s="709"/>
      <c r="H7" s="709"/>
      <c r="I7" s="709"/>
      <c r="J7" s="267" t="s">
        <v>207</v>
      </c>
      <c r="K7" s="271"/>
    </row>
    <row r="8" spans="1:11" ht="15">
      <c r="A8" s="381" t="s">
        <v>616</v>
      </c>
      <c r="B8" s="705" t="s">
        <v>181</v>
      </c>
      <c r="C8" s="705"/>
      <c r="D8" s="705"/>
      <c r="E8" s="705"/>
      <c r="F8" s="705"/>
      <c r="G8" s="705"/>
      <c r="H8" s="705"/>
      <c r="I8" s="705"/>
      <c r="J8" s="266"/>
      <c r="K8" s="382"/>
    </row>
    <row r="9" spans="1:11" ht="12.75">
      <c r="A9" s="381" t="s">
        <v>619</v>
      </c>
      <c r="B9" s="706"/>
      <c r="C9" s="706"/>
      <c r="D9" s="706"/>
      <c r="E9" s="706"/>
      <c r="F9" s="706"/>
      <c r="G9" s="706"/>
      <c r="H9" s="706"/>
      <c r="I9" s="706"/>
      <c r="J9" s="267" t="s">
        <v>441</v>
      </c>
      <c r="K9" s="271"/>
    </row>
    <row r="10" spans="1:11" ht="12.75">
      <c r="A10" s="710"/>
      <c r="B10" s="710"/>
      <c r="C10" s="710"/>
      <c r="D10" s="710"/>
      <c r="E10" s="710"/>
      <c r="F10" s="710"/>
      <c r="G10" s="710"/>
      <c r="H10" s="710"/>
      <c r="I10" s="710"/>
      <c r="J10" s="267" t="s">
        <v>565</v>
      </c>
      <c r="K10" s="277">
        <v>902</v>
      </c>
    </row>
    <row r="11" spans="1:11" ht="12.75">
      <c r="A11" s="693" t="s">
        <v>622</v>
      </c>
      <c r="B11" s="693"/>
      <c r="C11" s="693"/>
      <c r="D11" s="693"/>
      <c r="E11" s="693"/>
      <c r="F11" s="693"/>
      <c r="G11" s="693"/>
      <c r="H11" s="693"/>
      <c r="I11" s="693"/>
      <c r="J11" s="267"/>
      <c r="K11" s="383"/>
    </row>
    <row r="12" spans="1:11" ht="13.5" thickBot="1">
      <c r="A12" s="693" t="s">
        <v>621</v>
      </c>
      <c r="B12" s="693"/>
      <c r="C12" s="693"/>
      <c r="D12" s="693"/>
      <c r="E12" s="693"/>
      <c r="F12" s="693"/>
      <c r="G12" s="693"/>
      <c r="H12" s="693"/>
      <c r="I12" s="693"/>
      <c r="J12" s="267" t="s">
        <v>365</v>
      </c>
      <c r="K12" s="282" t="s">
        <v>364</v>
      </c>
    </row>
    <row r="13" spans="1:11" ht="15">
      <c r="A13" s="384"/>
      <c r="B13" s="283"/>
      <c r="C13" s="283"/>
      <c r="D13" s="285"/>
      <c r="E13" s="266"/>
      <c r="F13" s="266"/>
      <c r="G13" s="284"/>
      <c r="H13" s="285"/>
      <c r="I13" s="266"/>
      <c r="J13" s="266"/>
      <c r="K13" s="266"/>
    </row>
    <row r="14" spans="1:11" ht="12.75">
      <c r="A14" s="701" t="s">
        <v>369</v>
      </c>
      <c r="B14" s="699" t="s">
        <v>366</v>
      </c>
      <c r="C14" s="699" t="s">
        <v>336</v>
      </c>
      <c r="D14" s="699" t="s">
        <v>370</v>
      </c>
      <c r="E14" s="700"/>
      <c r="F14" s="700"/>
      <c r="G14" s="700"/>
      <c r="H14" s="699" t="s">
        <v>373</v>
      </c>
      <c r="I14" s="700"/>
      <c r="J14" s="700"/>
      <c r="K14" s="700"/>
    </row>
    <row r="15" spans="1:15" ht="45">
      <c r="A15" s="700"/>
      <c r="B15" s="704"/>
      <c r="C15" s="704"/>
      <c r="D15" s="256" t="s">
        <v>566</v>
      </c>
      <c r="E15" s="256" t="s">
        <v>185</v>
      </c>
      <c r="F15" s="256" t="s">
        <v>983</v>
      </c>
      <c r="G15" s="256" t="s">
        <v>371</v>
      </c>
      <c r="H15" s="256" t="s">
        <v>566</v>
      </c>
      <c r="I15" s="256" t="s">
        <v>185</v>
      </c>
      <c r="J15" s="256" t="s">
        <v>983</v>
      </c>
      <c r="K15" s="256" t="s">
        <v>371</v>
      </c>
      <c r="L15" s="256" t="s">
        <v>566</v>
      </c>
      <c r="M15" s="256" t="s">
        <v>567</v>
      </c>
      <c r="N15" s="256" t="s">
        <v>983</v>
      </c>
      <c r="O15" s="256" t="s">
        <v>371</v>
      </c>
    </row>
    <row r="16" spans="1:11" ht="13.5" thickBot="1">
      <c r="A16" s="385">
        <v>1</v>
      </c>
      <c r="B16" s="386">
        <v>2</v>
      </c>
      <c r="C16" s="386"/>
      <c r="D16" s="386">
        <v>7</v>
      </c>
      <c r="E16" s="386">
        <v>8</v>
      </c>
      <c r="F16" s="386">
        <v>9</v>
      </c>
      <c r="G16" s="386">
        <v>6</v>
      </c>
      <c r="H16" s="386">
        <v>7</v>
      </c>
      <c r="I16" s="386">
        <v>8</v>
      </c>
      <c r="J16" s="386">
        <v>9</v>
      </c>
      <c r="K16" s="386">
        <v>10</v>
      </c>
    </row>
    <row r="17" spans="1:11" ht="12.75">
      <c r="A17" s="387" t="s">
        <v>378</v>
      </c>
      <c r="B17" s="388"/>
      <c r="C17" s="389"/>
      <c r="D17" s="390"/>
      <c r="E17" s="390"/>
      <c r="F17" s="390"/>
      <c r="G17" s="390"/>
      <c r="H17" s="390"/>
      <c r="I17" s="390"/>
      <c r="J17" s="390"/>
      <c r="K17" s="391"/>
    </row>
    <row r="18" spans="1:15" ht="12.75">
      <c r="A18" s="392" t="s">
        <v>568</v>
      </c>
      <c r="B18" s="393" t="s">
        <v>379</v>
      </c>
      <c r="C18" s="336" t="s">
        <v>337</v>
      </c>
      <c r="D18" s="394">
        <f>D19+D20+D21+D22</f>
        <v>0</v>
      </c>
      <c r="E18" s="394">
        <f>E19+E20+E21+E22</f>
        <v>11737558.66</v>
      </c>
      <c r="F18" s="394">
        <f>F19+F20+F21+F22</f>
        <v>77197.95</v>
      </c>
      <c r="G18" s="394">
        <f>F18+E18+D18</f>
        <v>11814756.61</v>
      </c>
      <c r="H18" s="394">
        <f>H19+H20+H21+H22</f>
        <v>0</v>
      </c>
      <c r="I18" s="683">
        <f>I19+I20+I21+I22</f>
        <v>11825858.66</v>
      </c>
      <c r="J18" s="683">
        <f>J19+J20+J21+J22</f>
        <v>77197.95</v>
      </c>
      <c r="K18" s="394">
        <f>J18+I18+H18</f>
        <v>11903056.61</v>
      </c>
      <c r="L18" s="395">
        <f>H18-D18</f>
        <v>0</v>
      </c>
      <c r="M18" s="395">
        <f>I18-E18</f>
        <v>88300</v>
      </c>
      <c r="N18" s="395">
        <f>J18-F18</f>
        <v>0</v>
      </c>
      <c r="O18" s="395">
        <f>K18-G18</f>
        <v>88300</v>
      </c>
    </row>
    <row r="19" spans="1:15" ht="22.5">
      <c r="A19" s="396" t="s">
        <v>623</v>
      </c>
      <c r="B19" s="397" t="s">
        <v>436</v>
      </c>
      <c r="C19" s="398" t="s">
        <v>468</v>
      </c>
      <c r="D19" s="399"/>
      <c r="E19" s="647">
        <f>9321930</f>
        <v>9321930</v>
      </c>
      <c r="F19" s="620"/>
      <c r="G19" s="401">
        <f aca="true" t="shared" si="0" ref="G19:G59">F19+E19+D19</f>
        <v>9321930</v>
      </c>
      <c r="H19" s="399"/>
      <c r="I19" s="647">
        <f>9321930</f>
        <v>9321930</v>
      </c>
      <c r="J19" s="620"/>
      <c r="K19" s="401">
        <f aca="true" t="shared" si="1" ref="K19:K59">J19+I19+H19</f>
        <v>9321930</v>
      </c>
      <c r="L19" s="395">
        <f aca="true" t="shared" si="2" ref="L19:L82">H19-D19</f>
        <v>0</v>
      </c>
      <c r="M19" s="395">
        <f aca="true" t="shared" si="3" ref="M19:M82">I19-E19</f>
        <v>0</v>
      </c>
      <c r="N19" s="395">
        <f aca="true" t="shared" si="4" ref="N19:N82">J19-F19</f>
        <v>0</v>
      </c>
      <c r="O19" s="395">
        <f aca="true" t="shared" si="5" ref="O19:O82">K19-G19</f>
        <v>0</v>
      </c>
    </row>
    <row r="20" spans="1:15" ht="12.75">
      <c r="A20" s="402" t="s">
        <v>614</v>
      </c>
      <c r="B20" s="403" t="s">
        <v>437</v>
      </c>
      <c r="C20" s="351" t="s">
        <v>615</v>
      </c>
      <c r="D20" s="399"/>
      <c r="E20" s="647"/>
      <c r="F20" s="620"/>
      <c r="G20" s="401">
        <f t="shared" si="0"/>
        <v>0</v>
      </c>
      <c r="H20" s="399"/>
      <c r="I20" s="647"/>
      <c r="J20" s="620"/>
      <c r="K20" s="401">
        <f t="shared" si="1"/>
        <v>0</v>
      </c>
      <c r="L20" s="395">
        <f t="shared" si="2"/>
        <v>0</v>
      </c>
      <c r="M20" s="395">
        <f t="shared" si="3"/>
        <v>0</v>
      </c>
      <c r="N20" s="395">
        <f t="shared" si="4"/>
        <v>0</v>
      </c>
      <c r="O20" s="395">
        <f t="shared" si="5"/>
        <v>0</v>
      </c>
    </row>
    <row r="21" spans="1:15" ht="12.75">
      <c r="A21" s="402" t="s">
        <v>569</v>
      </c>
      <c r="B21" s="403" t="s">
        <v>452</v>
      </c>
      <c r="C21" s="351" t="s">
        <v>467</v>
      </c>
      <c r="D21" s="399"/>
      <c r="E21" s="647">
        <f>2360618.11+57360.57-2350-0.02</f>
        <v>2415628.6599999997</v>
      </c>
      <c r="F21" s="620">
        <v>77197.95</v>
      </c>
      <c r="G21" s="401">
        <f t="shared" si="0"/>
        <v>2492826.61</v>
      </c>
      <c r="H21" s="399"/>
      <c r="I21" s="647">
        <f>2360618.11+57360.57-2350-0.02+88300+380-380</f>
        <v>2503928.6599999997</v>
      </c>
      <c r="J21" s="620">
        <v>77197.95</v>
      </c>
      <c r="K21" s="401">
        <f t="shared" si="1"/>
        <v>2581126.61</v>
      </c>
      <c r="L21" s="395">
        <f t="shared" si="2"/>
        <v>0</v>
      </c>
      <c r="M21" s="395">
        <f t="shared" si="3"/>
        <v>88300</v>
      </c>
      <c r="N21" s="395">
        <f t="shared" si="4"/>
        <v>0</v>
      </c>
      <c r="O21" s="395">
        <f t="shared" si="5"/>
        <v>88300</v>
      </c>
    </row>
    <row r="22" spans="1:15" ht="12.75">
      <c r="A22" s="402" t="s">
        <v>570</v>
      </c>
      <c r="B22" s="403" t="s">
        <v>453</v>
      </c>
      <c r="C22" s="351" t="s">
        <v>466</v>
      </c>
      <c r="D22" s="399"/>
      <c r="E22" s="620"/>
      <c r="F22" s="620"/>
      <c r="G22" s="401">
        <f t="shared" si="0"/>
        <v>0</v>
      </c>
      <c r="H22" s="399"/>
      <c r="I22" s="620"/>
      <c r="J22" s="620"/>
      <c r="K22" s="401">
        <f t="shared" si="1"/>
        <v>0</v>
      </c>
      <c r="L22" s="395">
        <f t="shared" si="2"/>
        <v>0</v>
      </c>
      <c r="M22" s="395">
        <f t="shared" si="3"/>
        <v>0</v>
      </c>
      <c r="N22" s="395">
        <f t="shared" si="4"/>
        <v>0</v>
      </c>
      <c r="O22" s="395">
        <f t="shared" si="5"/>
        <v>0</v>
      </c>
    </row>
    <row r="23" spans="1:15" ht="12.75">
      <c r="A23" s="404" t="s">
        <v>571</v>
      </c>
      <c r="B23" s="403" t="s">
        <v>380</v>
      </c>
      <c r="C23" s="405"/>
      <c r="D23" s="406">
        <f>D24+D25+D26+D27</f>
        <v>0</v>
      </c>
      <c r="E23" s="394">
        <f>E24+E25+E26+E27</f>
        <v>8507069.53</v>
      </c>
      <c r="F23" s="394">
        <f>F24+F25+F26+F27</f>
        <v>77197.95</v>
      </c>
      <c r="G23" s="394">
        <f t="shared" si="0"/>
        <v>8584267.479999999</v>
      </c>
      <c r="H23" s="406">
        <f>H24+H25+H26+H27</f>
        <v>0</v>
      </c>
      <c r="I23" s="683">
        <f>I24+I25+I26+I27</f>
        <v>8782410.780000001</v>
      </c>
      <c r="J23" s="683">
        <f>J24+J25+J26+J27</f>
        <v>77197.95</v>
      </c>
      <c r="K23" s="394">
        <f t="shared" si="1"/>
        <v>8859608.73</v>
      </c>
      <c r="L23" s="395">
        <f t="shared" si="2"/>
        <v>0</v>
      </c>
      <c r="M23" s="395">
        <f t="shared" si="3"/>
        <v>275341.25000000186</v>
      </c>
      <c r="N23" s="395">
        <f t="shared" si="4"/>
        <v>0</v>
      </c>
      <c r="O23" s="395">
        <f t="shared" si="5"/>
        <v>275341.25000000186</v>
      </c>
    </row>
    <row r="24" spans="1:15" ht="22.5">
      <c r="A24" s="396" t="s">
        <v>624</v>
      </c>
      <c r="B24" s="397" t="s">
        <v>454</v>
      </c>
      <c r="C24" s="398" t="s">
        <v>442</v>
      </c>
      <c r="D24" s="399"/>
      <c r="E24" s="647">
        <v>6328548.26</v>
      </c>
      <c r="F24" s="399"/>
      <c r="G24" s="401">
        <f t="shared" si="0"/>
        <v>6328548.26</v>
      </c>
      <c r="H24" s="399"/>
      <c r="I24" s="884">
        <f>6448235.66+55012.75+51011.25-61138.2</f>
        <v>6493121.46</v>
      </c>
      <c r="J24" s="399"/>
      <c r="K24" s="401">
        <f t="shared" si="1"/>
        <v>6493121.46</v>
      </c>
      <c r="L24" s="395">
        <f t="shared" si="2"/>
        <v>0</v>
      </c>
      <c r="M24" s="395">
        <f t="shared" si="3"/>
        <v>164573.2000000002</v>
      </c>
      <c r="N24" s="395">
        <f t="shared" si="4"/>
        <v>0</v>
      </c>
      <c r="O24" s="395">
        <f t="shared" si="5"/>
        <v>164573.2000000002</v>
      </c>
    </row>
    <row r="25" spans="1:15" ht="22.5">
      <c r="A25" s="402" t="s">
        <v>573</v>
      </c>
      <c r="B25" s="403" t="s">
        <v>572</v>
      </c>
      <c r="C25" s="351" t="s">
        <v>574</v>
      </c>
      <c r="D25" s="399"/>
      <c r="E25" s="648"/>
      <c r="F25" s="399"/>
      <c r="G25" s="401">
        <f t="shared" si="0"/>
        <v>0</v>
      </c>
      <c r="H25" s="399"/>
      <c r="I25" s="885"/>
      <c r="J25" s="399"/>
      <c r="K25" s="401">
        <f t="shared" si="1"/>
        <v>0</v>
      </c>
      <c r="L25" s="395">
        <f t="shared" si="2"/>
        <v>0</v>
      </c>
      <c r="M25" s="395">
        <f t="shared" si="3"/>
        <v>0</v>
      </c>
      <c r="N25" s="395">
        <f t="shared" si="4"/>
        <v>0</v>
      </c>
      <c r="O25" s="395">
        <f t="shared" si="5"/>
        <v>0</v>
      </c>
    </row>
    <row r="26" spans="1:15" ht="12.75">
      <c r="A26" s="402" t="s">
        <v>575</v>
      </c>
      <c r="B26" s="403" t="s">
        <v>455</v>
      </c>
      <c r="C26" s="351" t="s">
        <v>465</v>
      </c>
      <c r="D26" s="399"/>
      <c r="E26" s="648">
        <f>2123510.72+53050.55+1960</f>
        <v>2178521.27</v>
      </c>
      <c r="F26" s="620">
        <v>77197.95</v>
      </c>
      <c r="G26" s="401">
        <f t="shared" si="0"/>
        <v>2255719.22</v>
      </c>
      <c r="H26" s="399"/>
      <c r="I26" s="885">
        <f>2228151.12+61138.2</f>
        <v>2289289.3200000003</v>
      </c>
      <c r="J26" s="620">
        <v>77197.95</v>
      </c>
      <c r="K26" s="401">
        <f t="shared" si="1"/>
        <v>2366487.2700000005</v>
      </c>
      <c r="L26" s="395">
        <f t="shared" si="2"/>
        <v>0</v>
      </c>
      <c r="M26" s="395">
        <f t="shared" si="3"/>
        <v>110768.05000000028</v>
      </c>
      <c r="N26" s="395">
        <f t="shared" si="4"/>
        <v>0</v>
      </c>
      <c r="O26" s="395">
        <f t="shared" si="5"/>
        <v>110768.05000000028</v>
      </c>
    </row>
    <row r="27" spans="1:15" ht="12.75">
      <c r="A27" s="402" t="s">
        <v>576</v>
      </c>
      <c r="B27" s="403" t="s">
        <v>456</v>
      </c>
      <c r="C27" s="351" t="s">
        <v>464</v>
      </c>
      <c r="D27" s="399"/>
      <c r="E27" s="399"/>
      <c r="F27" s="399"/>
      <c r="G27" s="401">
        <f t="shared" si="0"/>
        <v>0</v>
      </c>
      <c r="H27" s="399"/>
      <c r="I27" s="399"/>
      <c r="J27" s="399"/>
      <c r="K27" s="401">
        <f t="shared" si="1"/>
        <v>0</v>
      </c>
      <c r="L27" s="395">
        <f t="shared" si="2"/>
        <v>0</v>
      </c>
      <c r="M27" s="395">
        <f t="shared" si="3"/>
        <v>0</v>
      </c>
      <c r="N27" s="395">
        <f t="shared" si="4"/>
        <v>0</v>
      </c>
      <c r="O27" s="395">
        <f t="shared" si="5"/>
        <v>0</v>
      </c>
    </row>
    <row r="28" spans="1:15" ht="12.75">
      <c r="A28" s="392" t="s">
        <v>457</v>
      </c>
      <c r="B28" s="393" t="s">
        <v>381</v>
      </c>
      <c r="C28" s="349"/>
      <c r="D28" s="406">
        <f aca="true" t="shared" si="6" ref="D28:F32">D18-D23</f>
        <v>0</v>
      </c>
      <c r="E28" s="394">
        <f t="shared" si="6"/>
        <v>3230489.130000001</v>
      </c>
      <c r="F28" s="394">
        <f t="shared" si="6"/>
        <v>0</v>
      </c>
      <c r="G28" s="394">
        <f t="shared" si="0"/>
        <v>3230489.130000001</v>
      </c>
      <c r="H28" s="406">
        <f aca="true" t="shared" si="7" ref="H28:J32">H18-H23</f>
        <v>0</v>
      </c>
      <c r="I28" s="394">
        <f t="shared" si="7"/>
        <v>3043447.879999999</v>
      </c>
      <c r="J28" s="394">
        <f t="shared" si="7"/>
        <v>0</v>
      </c>
      <c r="K28" s="394">
        <f t="shared" si="1"/>
        <v>3043447.879999999</v>
      </c>
      <c r="L28" s="395">
        <f t="shared" si="2"/>
        <v>0</v>
      </c>
      <c r="M28" s="395">
        <f t="shared" si="3"/>
        <v>-187041.25000000186</v>
      </c>
      <c r="N28" s="395">
        <f t="shared" si="4"/>
        <v>0</v>
      </c>
      <c r="O28" s="395">
        <f t="shared" si="5"/>
        <v>-187041.25000000186</v>
      </c>
    </row>
    <row r="29" spans="1:15" ht="33.75">
      <c r="A29" s="396" t="s">
        <v>625</v>
      </c>
      <c r="B29" s="397" t="s">
        <v>458</v>
      </c>
      <c r="C29" s="398"/>
      <c r="D29" s="406">
        <f t="shared" si="6"/>
        <v>0</v>
      </c>
      <c r="E29" s="394">
        <f t="shared" si="6"/>
        <v>2993381.74</v>
      </c>
      <c r="F29" s="394">
        <f t="shared" si="6"/>
        <v>0</v>
      </c>
      <c r="G29" s="394">
        <f t="shared" si="0"/>
        <v>2993381.74</v>
      </c>
      <c r="H29" s="406">
        <f t="shared" si="7"/>
        <v>0</v>
      </c>
      <c r="I29" s="394">
        <f t="shared" si="7"/>
        <v>2828808.54</v>
      </c>
      <c r="J29" s="394">
        <f t="shared" si="7"/>
        <v>0</v>
      </c>
      <c r="K29" s="394">
        <f t="shared" si="1"/>
        <v>2828808.54</v>
      </c>
      <c r="L29" s="395">
        <f t="shared" si="2"/>
        <v>0</v>
      </c>
      <c r="M29" s="395">
        <f t="shared" si="3"/>
        <v>-164573.2000000002</v>
      </c>
      <c r="N29" s="395">
        <f t="shared" si="4"/>
        <v>0</v>
      </c>
      <c r="O29" s="395">
        <f t="shared" si="5"/>
        <v>-164573.2000000002</v>
      </c>
    </row>
    <row r="30" spans="1:15" ht="22.5">
      <c r="A30" s="402" t="s">
        <v>578</v>
      </c>
      <c r="B30" s="403" t="s">
        <v>577</v>
      </c>
      <c r="C30" s="351"/>
      <c r="D30" s="406">
        <f t="shared" si="6"/>
        <v>0</v>
      </c>
      <c r="E30" s="394">
        <f t="shared" si="6"/>
        <v>0</v>
      </c>
      <c r="F30" s="394">
        <f t="shared" si="6"/>
        <v>0</v>
      </c>
      <c r="G30" s="394">
        <f t="shared" si="0"/>
        <v>0</v>
      </c>
      <c r="H30" s="406">
        <f t="shared" si="7"/>
        <v>0</v>
      </c>
      <c r="I30" s="394">
        <f t="shared" si="7"/>
        <v>0</v>
      </c>
      <c r="J30" s="394">
        <f t="shared" si="7"/>
        <v>0</v>
      </c>
      <c r="K30" s="394">
        <f t="shared" si="1"/>
        <v>0</v>
      </c>
      <c r="L30" s="395">
        <f t="shared" si="2"/>
        <v>0</v>
      </c>
      <c r="M30" s="395">
        <f t="shared" si="3"/>
        <v>0</v>
      </c>
      <c r="N30" s="395">
        <f t="shared" si="4"/>
        <v>0</v>
      </c>
      <c r="O30" s="395">
        <f t="shared" si="5"/>
        <v>0</v>
      </c>
    </row>
    <row r="31" spans="1:15" ht="22.5">
      <c r="A31" s="402" t="s">
        <v>460</v>
      </c>
      <c r="B31" s="403" t="s">
        <v>459</v>
      </c>
      <c r="C31" s="405"/>
      <c r="D31" s="406">
        <f t="shared" si="6"/>
        <v>0</v>
      </c>
      <c r="E31" s="394">
        <f t="shared" si="6"/>
        <v>237107.38999999966</v>
      </c>
      <c r="F31" s="394">
        <f t="shared" si="6"/>
        <v>0</v>
      </c>
      <c r="G31" s="394">
        <f t="shared" si="0"/>
        <v>237107.38999999966</v>
      </c>
      <c r="H31" s="406">
        <f t="shared" si="7"/>
        <v>0</v>
      </c>
      <c r="I31" s="394">
        <f t="shared" si="7"/>
        <v>214639.33999999939</v>
      </c>
      <c r="J31" s="394">
        <f t="shared" si="7"/>
        <v>0</v>
      </c>
      <c r="K31" s="394">
        <f t="shared" si="1"/>
        <v>214639.33999999939</v>
      </c>
      <c r="L31" s="395">
        <f t="shared" si="2"/>
        <v>0</v>
      </c>
      <c r="M31" s="395">
        <f t="shared" si="3"/>
        <v>-22468.05000000028</v>
      </c>
      <c r="N31" s="395">
        <f t="shared" si="4"/>
        <v>0</v>
      </c>
      <c r="O31" s="395">
        <f t="shared" si="5"/>
        <v>-22468.05000000028</v>
      </c>
    </row>
    <row r="32" spans="1:15" ht="12.75">
      <c r="A32" s="402" t="s">
        <v>462</v>
      </c>
      <c r="B32" s="403" t="s">
        <v>461</v>
      </c>
      <c r="C32" s="405"/>
      <c r="D32" s="406">
        <f t="shared" si="6"/>
        <v>0</v>
      </c>
      <c r="E32" s="394">
        <f t="shared" si="6"/>
        <v>0</v>
      </c>
      <c r="F32" s="394">
        <f t="shared" si="6"/>
        <v>0</v>
      </c>
      <c r="G32" s="394">
        <f t="shared" si="0"/>
        <v>0</v>
      </c>
      <c r="H32" s="406">
        <f t="shared" si="7"/>
        <v>0</v>
      </c>
      <c r="I32" s="394">
        <f t="shared" si="7"/>
        <v>0</v>
      </c>
      <c r="J32" s="394">
        <f t="shared" si="7"/>
        <v>0</v>
      </c>
      <c r="K32" s="394">
        <f t="shared" si="1"/>
        <v>0</v>
      </c>
      <c r="L32" s="395">
        <f t="shared" si="2"/>
        <v>0</v>
      </c>
      <c r="M32" s="395">
        <f t="shared" si="3"/>
        <v>0</v>
      </c>
      <c r="N32" s="395">
        <f t="shared" si="4"/>
        <v>0</v>
      </c>
      <c r="O32" s="395">
        <f t="shared" si="5"/>
        <v>0</v>
      </c>
    </row>
    <row r="33" spans="1:15" ht="12.75">
      <c r="A33" s="407" t="s">
        <v>463</v>
      </c>
      <c r="B33" s="393" t="s">
        <v>382</v>
      </c>
      <c r="C33" s="349" t="s">
        <v>338</v>
      </c>
      <c r="D33" s="406">
        <f>D34+D35+D36</f>
        <v>0</v>
      </c>
      <c r="E33" s="394">
        <f>E34+E35+E36</f>
        <v>0</v>
      </c>
      <c r="F33" s="394">
        <f>F34+F35+F36</f>
        <v>0</v>
      </c>
      <c r="G33" s="394">
        <f t="shared" si="0"/>
        <v>0</v>
      </c>
      <c r="H33" s="406">
        <f>H34+H35+H36</f>
        <v>0</v>
      </c>
      <c r="I33" s="394">
        <f>I34+I35+I36</f>
        <v>0</v>
      </c>
      <c r="J33" s="394">
        <f>J34+J35+J36</f>
        <v>0</v>
      </c>
      <c r="K33" s="394">
        <f t="shared" si="1"/>
        <v>0</v>
      </c>
      <c r="L33" s="395">
        <f t="shared" si="2"/>
        <v>0</v>
      </c>
      <c r="M33" s="395">
        <f t="shared" si="3"/>
        <v>0</v>
      </c>
      <c r="N33" s="395">
        <f t="shared" si="4"/>
        <v>0</v>
      </c>
      <c r="O33" s="395">
        <f t="shared" si="5"/>
        <v>0</v>
      </c>
    </row>
    <row r="34" spans="1:15" ht="22.5">
      <c r="A34" s="408" t="s">
        <v>626</v>
      </c>
      <c r="B34" s="397" t="s">
        <v>579</v>
      </c>
      <c r="C34" s="398" t="s">
        <v>580</v>
      </c>
      <c r="D34" s="399"/>
      <c r="E34" s="399"/>
      <c r="F34" s="399"/>
      <c r="G34" s="401">
        <f t="shared" si="0"/>
        <v>0</v>
      </c>
      <c r="H34" s="399"/>
      <c r="I34" s="399"/>
      <c r="J34" s="399"/>
      <c r="K34" s="401">
        <f t="shared" si="1"/>
        <v>0</v>
      </c>
      <c r="L34" s="395">
        <f t="shared" si="2"/>
        <v>0</v>
      </c>
      <c r="M34" s="395">
        <f t="shared" si="3"/>
        <v>0</v>
      </c>
      <c r="N34" s="395">
        <f t="shared" si="4"/>
        <v>0</v>
      </c>
      <c r="O34" s="395">
        <f t="shared" si="5"/>
        <v>0</v>
      </c>
    </row>
    <row r="35" spans="1:15" ht="12.75">
      <c r="A35" s="402" t="s">
        <v>469</v>
      </c>
      <c r="B35" s="403" t="s">
        <v>471</v>
      </c>
      <c r="C35" s="351" t="s">
        <v>470</v>
      </c>
      <c r="D35" s="399"/>
      <c r="E35" s="399"/>
      <c r="F35" s="399"/>
      <c r="G35" s="401">
        <f t="shared" si="0"/>
        <v>0</v>
      </c>
      <c r="H35" s="399"/>
      <c r="I35" s="399"/>
      <c r="J35" s="399"/>
      <c r="K35" s="401">
        <f t="shared" si="1"/>
        <v>0</v>
      </c>
      <c r="L35" s="395">
        <f t="shared" si="2"/>
        <v>0</v>
      </c>
      <c r="M35" s="395">
        <f t="shared" si="3"/>
        <v>0</v>
      </c>
      <c r="N35" s="395">
        <f t="shared" si="4"/>
        <v>0</v>
      </c>
      <c r="O35" s="395">
        <f t="shared" si="5"/>
        <v>0</v>
      </c>
    </row>
    <row r="36" spans="1:15" ht="12.75">
      <c r="A36" s="402" t="s">
        <v>473</v>
      </c>
      <c r="B36" s="403" t="s">
        <v>472</v>
      </c>
      <c r="C36" s="351" t="s">
        <v>474</v>
      </c>
      <c r="D36" s="399"/>
      <c r="E36" s="399"/>
      <c r="F36" s="399"/>
      <c r="G36" s="401">
        <f t="shared" si="0"/>
        <v>0</v>
      </c>
      <c r="H36" s="399"/>
      <c r="I36" s="399"/>
      <c r="J36" s="399"/>
      <c r="K36" s="401">
        <f t="shared" si="1"/>
        <v>0</v>
      </c>
      <c r="L36" s="395">
        <f t="shared" si="2"/>
        <v>0</v>
      </c>
      <c r="M36" s="395">
        <f t="shared" si="3"/>
        <v>0</v>
      </c>
      <c r="N36" s="395">
        <f t="shared" si="4"/>
        <v>0</v>
      </c>
      <c r="O36" s="395">
        <f t="shared" si="5"/>
        <v>0</v>
      </c>
    </row>
    <row r="37" spans="1:15" ht="12.75">
      <c r="A37" s="404" t="s">
        <v>475</v>
      </c>
      <c r="B37" s="403" t="s">
        <v>383</v>
      </c>
      <c r="C37" s="405"/>
      <c r="D37" s="406">
        <f>D38+D39+D40</f>
        <v>0</v>
      </c>
      <c r="E37" s="394">
        <f>E38+E39+E40</f>
        <v>0</v>
      </c>
      <c r="F37" s="394">
        <f>F38+F39+F40</f>
        <v>0</v>
      </c>
      <c r="G37" s="394">
        <f t="shared" si="0"/>
        <v>0</v>
      </c>
      <c r="H37" s="406">
        <f>H38+H39+H40</f>
        <v>0</v>
      </c>
      <c r="I37" s="394">
        <f>I38+I39+I40</f>
        <v>0</v>
      </c>
      <c r="J37" s="394">
        <f>J38+J39+J40</f>
        <v>0</v>
      </c>
      <c r="K37" s="394">
        <f t="shared" si="1"/>
        <v>0</v>
      </c>
      <c r="L37" s="395">
        <f t="shared" si="2"/>
        <v>0</v>
      </c>
      <c r="M37" s="395">
        <f t="shared" si="3"/>
        <v>0</v>
      </c>
      <c r="N37" s="395">
        <f t="shared" si="4"/>
        <v>0</v>
      </c>
      <c r="O37" s="395">
        <f t="shared" si="5"/>
        <v>0</v>
      </c>
    </row>
    <row r="38" spans="1:15" ht="22.5">
      <c r="A38" s="409" t="s">
        <v>627</v>
      </c>
      <c r="B38" s="397" t="s">
        <v>329</v>
      </c>
      <c r="C38" s="398" t="s">
        <v>581</v>
      </c>
      <c r="D38" s="399"/>
      <c r="E38" s="399"/>
      <c r="F38" s="399"/>
      <c r="G38" s="401">
        <f t="shared" si="0"/>
        <v>0</v>
      </c>
      <c r="H38" s="399"/>
      <c r="I38" s="399"/>
      <c r="J38" s="399"/>
      <c r="K38" s="401">
        <f t="shared" si="1"/>
        <v>0</v>
      </c>
      <c r="L38" s="395">
        <f t="shared" si="2"/>
        <v>0</v>
      </c>
      <c r="M38" s="395">
        <f t="shared" si="3"/>
        <v>0</v>
      </c>
      <c r="N38" s="395">
        <f t="shared" si="4"/>
        <v>0</v>
      </c>
      <c r="O38" s="395">
        <f t="shared" si="5"/>
        <v>0</v>
      </c>
    </row>
    <row r="39" spans="1:15" ht="12.75">
      <c r="A39" s="402" t="s">
        <v>476</v>
      </c>
      <c r="B39" s="403" t="s">
        <v>330</v>
      </c>
      <c r="C39" s="351" t="s">
        <v>477</v>
      </c>
      <c r="D39" s="399"/>
      <c r="E39" s="399"/>
      <c r="F39" s="399"/>
      <c r="G39" s="401">
        <f t="shared" si="0"/>
        <v>0</v>
      </c>
      <c r="H39" s="399"/>
      <c r="I39" s="399"/>
      <c r="J39" s="399"/>
      <c r="K39" s="401">
        <f t="shared" si="1"/>
        <v>0</v>
      </c>
      <c r="L39" s="395">
        <f t="shared" si="2"/>
        <v>0</v>
      </c>
      <c r="M39" s="395">
        <f t="shared" si="3"/>
        <v>0</v>
      </c>
      <c r="N39" s="395">
        <f t="shared" si="4"/>
        <v>0</v>
      </c>
      <c r="O39" s="395">
        <f t="shared" si="5"/>
        <v>0</v>
      </c>
    </row>
    <row r="40" spans="1:15" ht="12.75">
      <c r="A40" s="402" t="s">
        <v>479</v>
      </c>
      <c r="B40" s="403" t="s">
        <v>478</v>
      </c>
      <c r="C40" s="351" t="s">
        <v>480</v>
      </c>
      <c r="D40" s="399"/>
      <c r="E40" s="399"/>
      <c r="F40" s="399"/>
      <c r="G40" s="401">
        <f t="shared" si="0"/>
        <v>0</v>
      </c>
      <c r="H40" s="399"/>
      <c r="I40" s="399"/>
      <c r="J40" s="399"/>
      <c r="K40" s="401">
        <f t="shared" si="1"/>
        <v>0</v>
      </c>
      <c r="L40" s="395">
        <f t="shared" si="2"/>
        <v>0</v>
      </c>
      <c r="M40" s="395">
        <f t="shared" si="3"/>
        <v>0</v>
      </c>
      <c r="N40" s="395">
        <f t="shared" si="4"/>
        <v>0</v>
      </c>
      <c r="O40" s="395">
        <f t="shared" si="5"/>
        <v>0</v>
      </c>
    </row>
    <row r="41" spans="1:15" ht="12.75">
      <c r="A41" s="410" t="s">
        <v>481</v>
      </c>
      <c r="B41" s="393" t="s">
        <v>384</v>
      </c>
      <c r="C41" s="349"/>
      <c r="D41" s="394">
        <f aca="true" t="shared" si="8" ref="D41:F44">D33-D37</f>
        <v>0</v>
      </c>
      <c r="E41" s="394">
        <f t="shared" si="8"/>
        <v>0</v>
      </c>
      <c r="F41" s="394">
        <f t="shared" si="8"/>
        <v>0</v>
      </c>
      <c r="G41" s="394">
        <f t="shared" si="0"/>
        <v>0</v>
      </c>
      <c r="H41" s="394">
        <f aca="true" t="shared" si="9" ref="H41:J44">H33-H37</f>
        <v>0</v>
      </c>
      <c r="I41" s="394">
        <f t="shared" si="9"/>
        <v>0</v>
      </c>
      <c r="J41" s="394">
        <f t="shared" si="9"/>
        <v>0</v>
      </c>
      <c r="K41" s="394">
        <f t="shared" si="1"/>
        <v>0</v>
      </c>
      <c r="L41" s="395">
        <f t="shared" si="2"/>
        <v>0</v>
      </c>
      <c r="M41" s="395">
        <f t="shared" si="3"/>
        <v>0</v>
      </c>
      <c r="N41" s="395">
        <f t="shared" si="4"/>
        <v>0</v>
      </c>
      <c r="O41" s="395">
        <f t="shared" si="5"/>
        <v>0</v>
      </c>
    </row>
    <row r="42" spans="1:15" ht="33.75">
      <c r="A42" s="396" t="s">
        <v>628</v>
      </c>
      <c r="B42" s="397" t="s">
        <v>582</v>
      </c>
      <c r="C42" s="398"/>
      <c r="D42" s="394">
        <f t="shared" si="8"/>
        <v>0</v>
      </c>
      <c r="E42" s="394">
        <f t="shared" si="8"/>
        <v>0</v>
      </c>
      <c r="F42" s="394">
        <f t="shared" si="8"/>
        <v>0</v>
      </c>
      <c r="G42" s="394">
        <f t="shared" si="0"/>
        <v>0</v>
      </c>
      <c r="H42" s="394">
        <f t="shared" si="9"/>
        <v>0</v>
      </c>
      <c r="I42" s="394">
        <f t="shared" si="9"/>
        <v>0</v>
      </c>
      <c r="J42" s="394">
        <f t="shared" si="9"/>
        <v>0</v>
      </c>
      <c r="K42" s="394">
        <f t="shared" si="1"/>
        <v>0</v>
      </c>
      <c r="L42" s="395">
        <f t="shared" si="2"/>
        <v>0</v>
      </c>
      <c r="M42" s="395">
        <f t="shared" si="3"/>
        <v>0</v>
      </c>
      <c r="N42" s="395">
        <f t="shared" si="4"/>
        <v>0</v>
      </c>
      <c r="O42" s="395">
        <f t="shared" si="5"/>
        <v>0</v>
      </c>
    </row>
    <row r="43" spans="1:15" ht="22.5">
      <c r="A43" s="402" t="s">
        <v>483</v>
      </c>
      <c r="B43" s="403" t="s">
        <v>482</v>
      </c>
      <c r="C43" s="351"/>
      <c r="D43" s="394">
        <f t="shared" si="8"/>
        <v>0</v>
      </c>
      <c r="E43" s="394">
        <f t="shared" si="8"/>
        <v>0</v>
      </c>
      <c r="F43" s="394">
        <f t="shared" si="8"/>
        <v>0</v>
      </c>
      <c r="G43" s="394">
        <f t="shared" si="0"/>
        <v>0</v>
      </c>
      <c r="H43" s="394">
        <f t="shared" si="9"/>
        <v>0</v>
      </c>
      <c r="I43" s="394">
        <f t="shared" si="9"/>
        <v>0</v>
      </c>
      <c r="J43" s="394">
        <f t="shared" si="9"/>
        <v>0</v>
      </c>
      <c r="K43" s="394">
        <f t="shared" si="1"/>
        <v>0</v>
      </c>
      <c r="L43" s="395">
        <f t="shared" si="2"/>
        <v>0</v>
      </c>
      <c r="M43" s="395">
        <f t="shared" si="3"/>
        <v>0</v>
      </c>
      <c r="N43" s="395">
        <f t="shared" si="4"/>
        <v>0</v>
      </c>
      <c r="O43" s="395">
        <f t="shared" si="5"/>
        <v>0</v>
      </c>
    </row>
    <row r="44" spans="1:15" ht="12.75">
      <c r="A44" s="402" t="s">
        <v>485</v>
      </c>
      <c r="B44" s="403" t="s">
        <v>484</v>
      </c>
      <c r="C44" s="351"/>
      <c r="D44" s="394">
        <f t="shared" si="8"/>
        <v>0</v>
      </c>
      <c r="E44" s="394">
        <f t="shared" si="8"/>
        <v>0</v>
      </c>
      <c r="F44" s="394">
        <f t="shared" si="8"/>
        <v>0</v>
      </c>
      <c r="G44" s="394">
        <f t="shared" si="0"/>
        <v>0</v>
      </c>
      <c r="H44" s="394">
        <f t="shared" si="9"/>
        <v>0</v>
      </c>
      <c r="I44" s="394">
        <f t="shared" si="9"/>
        <v>0</v>
      </c>
      <c r="J44" s="394">
        <f t="shared" si="9"/>
        <v>0</v>
      </c>
      <c r="K44" s="394">
        <f t="shared" si="1"/>
        <v>0</v>
      </c>
      <c r="L44" s="395">
        <f t="shared" si="2"/>
        <v>0</v>
      </c>
      <c r="M44" s="395">
        <f t="shared" si="3"/>
        <v>0</v>
      </c>
      <c r="N44" s="395">
        <f t="shared" si="4"/>
        <v>0</v>
      </c>
      <c r="O44" s="395">
        <f t="shared" si="5"/>
        <v>0</v>
      </c>
    </row>
    <row r="45" spans="1:15" ht="12.75">
      <c r="A45" s="410" t="s">
        <v>486</v>
      </c>
      <c r="B45" s="393" t="s">
        <v>385</v>
      </c>
      <c r="C45" s="349" t="s">
        <v>339</v>
      </c>
      <c r="D45" s="399"/>
      <c r="E45" s="686">
        <v>8612331</v>
      </c>
      <c r="F45" s="411"/>
      <c r="G45" s="401">
        <f t="shared" si="0"/>
        <v>8612331</v>
      </c>
      <c r="H45" s="399"/>
      <c r="I45" s="677">
        <v>2312418</v>
      </c>
      <c r="J45" s="411"/>
      <c r="K45" s="401">
        <f t="shared" si="1"/>
        <v>2312418</v>
      </c>
      <c r="L45" s="395">
        <f t="shared" si="2"/>
        <v>0</v>
      </c>
      <c r="M45" s="395">
        <f t="shared" si="3"/>
        <v>-6299913</v>
      </c>
      <c r="N45" s="395">
        <f t="shared" si="4"/>
        <v>0</v>
      </c>
      <c r="O45" s="395">
        <f t="shared" si="5"/>
        <v>-6299913</v>
      </c>
    </row>
    <row r="46" spans="1:15" ht="12.75">
      <c r="A46" s="410" t="s">
        <v>386</v>
      </c>
      <c r="B46" s="393" t="s">
        <v>387</v>
      </c>
      <c r="C46" s="349" t="s">
        <v>340</v>
      </c>
      <c r="D46" s="399"/>
      <c r="E46" s="411"/>
      <c r="F46" s="411"/>
      <c r="G46" s="401">
        <f t="shared" si="0"/>
        <v>0</v>
      </c>
      <c r="H46" s="399"/>
      <c r="I46" s="666">
        <f>669.2-669.2</f>
        <v>0</v>
      </c>
      <c r="J46" s="411"/>
      <c r="K46" s="401">
        <f t="shared" si="1"/>
        <v>0</v>
      </c>
      <c r="L46" s="395">
        <f t="shared" si="2"/>
        <v>0</v>
      </c>
      <c r="M46" s="395">
        <f t="shared" si="3"/>
        <v>0</v>
      </c>
      <c r="N46" s="395">
        <f t="shared" si="4"/>
        <v>0</v>
      </c>
      <c r="O46" s="395">
        <f t="shared" si="5"/>
        <v>0</v>
      </c>
    </row>
    <row r="47" spans="1:15" ht="22.5">
      <c r="A47" s="402" t="s">
        <v>638</v>
      </c>
      <c r="B47" s="403" t="s">
        <v>583</v>
      </c>
      <c r="C47" s="351" t="s">
        <v>584</v>
      </c>
      <c r="D47" s="399"/>
      <c r="E47" s="411"/>
      <c r="F47" s="411"/>
      <c r="G47" s="401">
        <f t="shared" si="0"/>
        <v>0</v>
      </c>
      <c r="H47" s="399"/>
      <c r="I47" s="411"/>
      <c r="J47" s="411"/>
      <c r="K47" s="401">
        <f t="shared" si="1"/>
        <v>0</v>
      </c>
      <c r="L47" s="395">
        <f t="shared" si="2"/>
        <v>0</v>
      </c>
      <c r="M47" s="395">
        <f t="shared" si="3"/>
        <v>0</v>
      </c>
      <c r="N47" s="395">
        <f t="shared" si="4"/>
        <v>0</v>
      </c>
      <c r="O47" s="395">
        <f t="shared" si="5"/>
        <v>0</v>
      </c>
    </row>
    <row r="48" spans="1:15" ht="12.75">
      <c r="A48" s="404" t="s">
        <v>487</v>
      </c>
      <c r="B48" s="403" t="s">
        <v>388</v>
      </c>
      <c r="C48" s="405" t="s">
        <v>488</v>
      </c>
      <c r="D48" s="406">
        <f>D49+D50+D51+D52</f>
        <v>0</v>
      </c>
      <c r="E48" s="394">
        <f>E49+E50+E51+E52</f>
        <v>0</v>
      </c>
      <c r="F48" s="394">
        <f>F49+F50+F51+F52</f>
        <v>0</v>
      </c>
      <c r="G48" s="394">
        <f t="shared" si="0"/>
        <v>0</v>
      </c>
      <c r="H48" s="406">
        <f>H49+H50+H51+H52</f>
        <v>0</v>
      </c>
      <c r="I48" s="394">
        <f>I49+I50+I51+I52</f>
        <v>0</v>
      </c>
      <c r="J48" s="394">
        <f>J49+J50+J51+J52</f>
        <v>0</v>
      </c>
      <c r="K48" s="394">
        <f t="shared" si="1"/>
        <v>0</v>
      </c>
      <c r="L48" s="395">
        <f t="shared" si="2"/>
        <v>0</v>
      </c>
      <c r="M48" s="395">
        <f t="shared" si="3"/>
        <v>0</v>
      </c>
      <c r="N48" s="395">
        <f t="shared" si="4"/>
        <v>0</v>
      </c>
      <c r="O48" s="395">
        <f t="shared" si="5"/>
        <v>0</v>
      </c>
    </row>
    <row r="49" spans="1:15" ht="22.5">
      <c r="A49" s="412" t="s">
        <v>637</v>
      </c>
      <c r="B49" s="393" t="s">
        <v>389</v>
      </c>
      <c r="C49" s="336" t="s">
        <v>489</v>
      </c>
      <c r="D49" s="399"/>
      <c r="E49" s="411"/>
      <c r="F49" s="411"/>
      <c r="G49" s="401">
        <f t="shared" si="0"/>
        <v>0</v>
      </c>
      <c r="H49" s="399"/>
      <c r="I49" s="411"/>
      <c r="J49" s="411"/>
      <c r="K49" s="401">
        <f t="shared" si="1"/>
        <v>0</v>
      </c>
      <c r="L49" s="395">
        <f t="shared" si="2"/>
        <v>0</v>
      </c>
      <c r="M49" s="395">
        <f t="shared" si="3"/>
        <v>0</v>
      </c>
      <c r="N49" s="395">
        <f t="shared" si="4"/>
        <v>0</v>
      </c>
      <c r="O49" s="395">
        <f t="shared" si="5"/>
        <v>0</v>
      </c>
    </row>
    <row r="50" spans="1:15" ht="12.75">
      <c r="A50" s="402" t="s">
        <v>590</v>
      </c>
      <c r="B50" s="403" t="s">
        <v>585</v>
      </c>
      <c r="C50" s="351" t="s">
        <v>591</v>
      </c>
      <c r="D50" s="399"/>
      <c r="E50" s="411"/>
      <c r="F50" s="411"/>
      <c r="G50" s="401">
        <f t="shared" si="0"/>
        <v>0</v>
      </c>
      <c r="H50" s="399"/>
      <c r="I50" s="411"/>
      <c r="J50" s="411"/>
      <c r="K50" s="401">
        <f t="shared" si="1"/>
        <v>0</v>
      </c>
      <c r="L50" s="395">
        <f t="shared" si="2"/>
        <v>0</v>
      </c>
      <c r="M50" s="395">
        <f t="shared" si="3"/>
        <v>0</v>
      </c>
      <c r="N50" s="395">
        <f t="shared" si="4"/>
        <v>0</v>
      </c>
      <c r="O50" s="395">
        <f t="shared" si="5"/>
        <v>0</v>
      </c>
    </row>
    <row r="51" spans="1:15" ht="12.75">
      <c r="A51" s="413" t="s">
        <v>490</v>
      </c>
      <c r="B51" s="393" t="s">
        <v>390</v>
      </c>
      <c r="C51" s="336" t="s">
        <v>592</v>
      </c>
      <c r="D51" s="399"/>
      <c r="E51" s="411"/>
      <c r="F51" s="411"/>
      <c r="G51" s="401">
        <f t="shared" si="0"/>
        <v>0</v>
      </c>
      <c r="H51" s="399"/>
      <c r="I51" s="411"/>
      <c r="J51" s="411"/>
      <c r="K51" s="401">
        <f t="shared" si="1"/>
        <v>0</v>
      </c>
      <c r="L51" s="395">
        <f t="shared" si="2"/>
        <v>0</v>
      </c>
      <c r="M51" s="395">
        <f t="shared" si="3"/>
        <v>0</v>
      </c>
      <c r="N51" s="395">
        <f t="shared" si="4"/>
        <v>0</v>
      </c>
      <c r="O51" s="395">
        <f t="shared" si="5"/>
        <v>0</v>
      </c>
    </row>
    <row r="52" spans="1:15" ht="12.75">
      <c r="A52" s="412" t="s">
        <v>491</v>
      </c>
      <c r="B52" s="393" t="s">
        <v>391</v>
      </c>
      <c r="C52" s="336" t="s">
        <v>492</v>
      </c>
      <c r="D52" s="399"/>
      <c r="E52" s="411"/>
      <c r="F52" s="411"/>
      <c r="G52" s="401">
        <f t="shared" si="0"/>
        <v>0</v>
      </c>
      <c r="H52" s="399"/>
      <c r="I52" s="411"/>
      <c r="J52" s="411"/>
      <c r="K52" s="401">
        <f t="shared" si="1"/>
        <v>0</v>
      </c>
      <c r="L52" s="395">
        <f t="shared" si="2"/>
        <v>0</v>
      </c>
      <c r="M52" s="395">
        <f t="shared" si="3"/>
        <v>0</v>
      </c>
      <c r="N52" s="395">
        <f t="shared" si="4"/>
        <v>0</v>
      </c>
      <c r="O52" s="395">
        <f t="shared" si="5"/>
        <v>0</v>
      </c>
    </row>
    <row r="53" spans="1:15" ht="12.75">
      <c r="A53" s="404" t="s">
        <v>392</v>
      </c>
      <c r="B53" s="403" t="s">
        <v>331</v>
      </c>
      <c r="C53" s="405" t="s">
        <v>493</v>
      </c>
      <c r="D53" s="406">
        <f>D54+D55+D56+D57</f>
        <v>0</v>
      </c>
      <c r="E53" s="394">
        <f>E54+E55+E56+E57</f>
        <v>0</v>
      </c>
      <c r="F53" s="394">
        <f>F54+F55+F56+F57</f>
        <v>0</v>
      </c>
      <c r="G53" s="394">
        <f t="shared" si="0"/>
        <v>0</v>
      </c>
      <c r="H53" s="406">
        <f>H54+H55+H56+H57</f>
        <v>0</v>
      </c>
      <c r="I53" s="394">
        <f>I54+I55+I56+I57</f>
        <v>0</v>
      </c>
      <c r="J53" s="394">
        <f>J54+J55+J56+J57</f>
        <v>0</v>
      </c>
      <c r="K53" s="394">
        <f t="shared" si="1"/>
        <v>0</v>
      </c>
      <c r="L53" s="395">
        <f t="shared" si="2"/>
        <v>0</v>
      </c>
      <c r="M53" s="395">
        <f t="shared" si="3"/>
        <v>0</v>
      </c>
      <c r="N53" s="395">
        <f t="shared" si="4"/>
        <v>0</v>
      </c>
      <c r="O53" s="395">
        <f t="shared" si="5"/>
        <v>0</v>
      </c>
    </row>
    <row r="54" spans="1:15" ht="22.5">
      <c r="A54" s="402" t="s">
        <v>636</v>
      </c>
      <c r="B54" s="403" t="s">
        <v>332</v>
      </c>
      <c r="C54" s="351" t="s">
        <v>494</v>
      </c>
      <c r="D54" s="399"/>
      <c r="E54" s="411"/>
      <c r="F54" s="411"/>
      <c r="G54" s="401">
        <f t="shared" si="0"/>
        <v>0</v>
      </c>
      <c r="H54" s="399"/>
      <c r="I54" s="411"/>
      <c r="J54" s="411"/>
      <c r="K54" s="401">
        <f t="shared" si="1"/>
        <v>0</v>
      </c>
      <c r="L54" s="395">
        <f t="shared" si="2"/>
        <v>0</v>
      </c>
      <c r="M54" s="395">
        <f t="shared" si="3"/>
        <v>0</v>
      </c>
      <c r="N54" s="395">
        <f t="shared" si="4"/>
        <v>0</v>
      </c>
      <c r="O54" s="395">
        <f t="shared" si="5"/>
        <v>0</v>
      </c>
    </row>
    <row r="55" spans="1:15" ht="12.75">
      <c r="A55" s="402" t="s">
        <v>593</v>
      </c>
      <c r="B55" s="403" t="s">
        <v>333</v>
      </c>
      <c r="C55" s="351" t="s">
        <v>594</v>
      </c>
      <c r="D55" s="399"/>
      <c r="E55" s="411"/>
      <c r="F55" s="411"/>
      <c r="G55" s="401">
        <f t="shared" si="0"/>
        <v>0</v>
      </c>
      <c r="H55" s="399"/>
      <c r="I55" s="411"/>
      <c r="J55" s="411"/>
      <c r="K55" s="401">
        <f t="shared" si="1"/>
        <v>0</v>
      </c>
      <c r="L55" s="395">
        <f t="shared" si="2"/>
        <v>0</v>
      </c>
      <c r="M55" s="395">
        <f t="shared" si="3"/>
        <v>0</v>
      </c>
      <c r="N55" s="395">
        <f t="shared" si="4"/>
        <v>0</v>
      </c>
      <c r="O55" s="395">
        <f t="shared" si="5"/>
        <v>0</v>
      </c>
    </row>
    <row r="56" spans="1:15" ht="12.75">
      <c r="A56" s="402" t="s">
        <v>495</v>
      </c>
      <c r="B56" s="403" t="s">
        <v>334</v>
      </c>
      <c r="C56" s="405" t="s">
        <v>496</v>
      </c>
      <c r="D56" s="399"/>
      <c r="E56" s="411"/>
      <c r="F56" s="411"/>
      <c r="G56" s="401">
        <f t="shared" si="0"/>
        <v>0</v>
      </c>
      <c r="H56" s="399"/>
      <c r="I56" s="411"/>
      <c r="J56" s="411"/>
      <c r="K56" s="401">
        <f t="shared" si="1"/>
        <v>0</v>
      </c>
      <c r="L56" s="395">
        <f t="shared" si="2"/>
        <v>0</v>
      </c>
      <c r="M56" s="395">
        <f t="shared" si="3"/>
        <v>0</v>
      </c>
      <c r="N56" s="395">
        <f t="shared" si="4"/>
        <v>0</v>
      </c>
      <c r="O56" s="395">
        <f t="shared" si="5"/>
        <v>0</v>
      </c>
    </row>
    <row r="57" spans="1:15" ht="12.75">
      <c r="A57" s="402" t="s">
        <v>497</v>
      </c>
      <c r="B57" s="403" t="s">
        <v>335</v>
      </c>
      <c r="C57" s="405" t="s">
        <v>498</v>
      </c>
      <c r="D57" s="399"/>
      <c r="E57" s="411"/>
      <c r="F57" s="411"/>
      <c r="G57" s="401">
        <f t="shared" si="0"/>
        <v>0</v>
      </c>
      <c r="H57" s="399"/>
      <c r="I57" s="411"/>
      <c r="J57" s="411"/>
      <c r="K57" s="401">
        <f t="shared" si="1"/>
        <v>0</v>
      </c>
      <c r="L57" s="395">
        <f t="shared" si="2"/>
        <v>0</v>
      </c>
      <c r="M57" s="395">
        <f t="shared" si="3"/>
        <v>0</v>
      </c>
      <c r="N57" s="395">
        <f t="shared" si="4"/>
        <v>0</v>
      </c>
      <c r="O57" s="395">
        <f t="shared" si="5"/>
        <v>0</v>
      </c>
    </row>
    <row r="58" spans="1:15" ht="23.25" thickBot="1">
      <c r="A58" s="404" t="s">
        <v>500</v>
      </c>
      <c r="B58" s="403" t="s">
        <v>499</v>
      </c>
      <c r="C58" s="414" t="s">
        <v>501</v>
      </c>
      <c r="D58" s="399"/>
      <c r="E58" s="411"/>
      <c r="F58" s="411"/>
      <c r="G58" s="401">
        <f t="shared" si="0"/>
        <v>0</v>
      </c>
      <c r="H58" s="399"/>
      <c r="I58" s="411"/>
      <c r="J58" s="411"/>
      <c r="K58" s="401">
        <f t="shared" si="1"/>
        <v>0</v>
      </c>
      <c r="L58" s="395">
        <f t="shared" si="2"/>
        <v>0</v>
      </c>
      <c r="M58" s="395">
        <f t="shared" si="3"/>
        <v>0</v>
      </c>
      <c r="N58" s="395">
        <f t="shared" si="4"/>
        <v>0</v>
      </c>
      <c r="O58" s="395">
        <f t="shared" si="5"/>
        <v>0</v>
      </c>
    </row>
    <row r="59" spans="1:15" ht="23.25" thickBot="1">
      <c r="A59" s="416" t="s">
        <v>595</v>
      </c>
      <c r="B59" s="417" t="s">
        <v>393</v>
      </c>
      <c r="C59" s="418"/>
      <c r="D59" s="419">
        <f>D28+D41+D45+D46+D48+D53+D58</f>
        <v>0</v>
      </c>
      <c r="E59" s="419">
        <f>E28+E41+E45+E46+E48+E53+E58</f>
        <v>11842820.13</v>
      </c>
      <c r="F59" s="419">
        <f>F28+F41+F45+F46+F48+F53+F58</f>
        <v>0</v>
      </c>
      <c r="G59" s="419">
        <f t="shared" si="0"/>
        <v>11842820.13</v>
      </c>
      <c r="H59" s="419">
        <f>H28+H41+H45+H46+H48+H53+H58</f>
        <v>0</v>
      </c>
      <c r="I59" s="419">
        <f>I28+I41+I45+I46+I48+I53+I58</f>
        <v>5355865.879999999</v>
      </c>
      <c r="J59" s="419">
        <f>J28+J41+J45+J46+J48+J53+J58</f>
        <v>0</v>
      </c>
      <c r="K59" s="419">
        <f t="shared" si="1"/>
        <v>5355865.879999999</v>
      </c>
      <c r="L59" s="395">
        <f t="shared" si="2"/>
        <v>0</v>
      </c>
      <c r="M59" s="395">
        <f t="shared" si="3"/>
        <v>-6486954.250000002</v>
      </c>
      <c r="N59" s="395">
        <f t="shared" si="4"/>
        <v>0</v>
      </c>
      <c r="O59" s="395">
        <f t="shared" si="5"/>
        <v>-6486954.250000002</v>
      </c>
    </row>
    <row r="60" spans="1:15" ht="12.75">
      <c r="A60" s="387" t="s">
        <v>374</v>
      </c>
      <c r="B60" s="421"/>
      <c r="C60" s="389"/>
      <c r="D60" s="422"/>
      <c r="E60" s="422"/>
      <c r="F60" s="422"/>
      <c r="G60" s="423"/>
      <c r="H60" s="422"/>
      <c r="I60" s="422"/>
      <c r="J60" s="422"/>
      <c r="K60" s="423"/>
      <c r="L60" s="395">
        <f t="shared" si="2"/>
        <v>0</v>
      </c>
      <c r="M60" s="395">
        <f t="shared" si="3"/>
        <v>0</v>
      </c>
      <c r="N60" s="395">
        <f t="shared" si="4"/>
        <v>0</v>
      </c>
      <c r="O60" s="395">
        <f t="shared" si="5"/>
        <v>0</v>
      </c>
    </row>
    <row r="61" spans="1:15" ht="12.75">
      <c r="A61" s="404" t="s">
        <v>394</v>
      </c>
      <c r="B61" s="403" t="s">
        <v>415</v>
      </c>
      <c r="C61" s="351" t="s">
        <v>502</v>
      </c>
      <c r="D61" s="406">
        <f>SUM(D62:D70)</f>
        <v>0</v>
      </c>
      <c r="E61" s="394">
        <f>SUM(E62:E70)</f>
        <v>72408.04</v>
      </c>
      <c r="F61" s="394">
        <f>SUM(F62:F70)</f>
        <v>28225.88</v>
      </c>
      <c r="G61" s="401">
        <f aca="true" t="shared" si="10" ref="G61:G124">F61+E61+D61</f>
        <v>100633.92</v>
      </c>
      <c r="H61" s="406">
        <f>SUM(H62:H70)</f>
        <v>0</v>
      </c>
      <c r="I61" s="394">
        <f>SUM(I62:I70)</f>
        <v>0</v>
      </c>
      <c r="J61" s="394">
        <f>SUM(J62:J70)</f>
        <v>0</v>
      </c>
      <c r="K61" s="401">
        <f aca="true" t="shared" si="11" ref="K61:K124">J61+I61+H61</f>
        <v>0</v>
      </c>
      <c r="L61" s="395">
        <f t="shared" si="2"/>
        <v>0</v>
      </c>
      <c r="M61" s="395">
        <f t="shared" si="3"/>
        <v>-72408.04</v>
      </c>
      <c r="N61" s="395">
        <f t="shared" si="4"/>
        <v>-28225.88</v>
      </c>
      <c r="O61" s="395">
        <f t="shared" si="5"/>
        <v>-100633.92</v>
      </c>
    </row>
    <row r="62" spans="1:15" ht="22.5">
      <c r="A62" s="402" t="s">
        <v>635</v>
      </c>
      <c r="B62" s="403" t="s">
        <v>416</v>
      </c>
      <c r="C62" s="351" t="s">
        <v>503</v>
      </c>
      <c r="D62" s="399"/>
      <c r="E62" s="658">
        <v>72408.04</v>
      </c>
      <c r="F62" s="658">
        <v>28225.88</v>
      </c>
      <c r="G62" s="401">
        <f t="shared" si="10"/>
        <v>100633.92</v>
      </c>
      <c r="H62" s="620"/>
      <c r="I62" s="667">
        <v>0</v>
      </c>
      <c r="J62" s="666"/>
      <c r="K62" s="401">
        <f t="shared" si="11"/>
        <v>0</v>
      </c>
      <c r="L62" s="395">
        <f t="shared" si="2"/>
        <v>0</v>
      </c>
      <c r="M62" s="395">
        <f t="shared" si="3"/>
        <v>-72408.04</v>
      </c>
      <c r="N62" s="395">
        <f t="shared" si="4"/>
        <v>-28225.88</v>
      </c>
      <c r="O62" s="395">
        <f t="shared" si="5"/>
        <v>-100633.92</v>
      </c>
    </row>
    <row r="63" spans="1:15" ht="12.75">
      <c r="A63" s="402" t="s">
        <v>596</v>
      </c>
      <c r="B63" s="403" t="s">
        <v>417</v>
      </c>
      <c r="C63" s="405" t="s">
        <v>504</v>
      </c>
      <c r="D63" s="399"/>
      <c r="E63" s="411"/>
      <c r="F63" s="411"/>
      <c r="G63" s="401">
        <f t="shared" si="10"/>
        <v>0</v>
      </c>
      <c r="H63" s="399"/>
      <c r="I63" s="411"/>
      <c r="J63" s="411"/>
      <c r="K63" s="401">
        <f t="shared" si="11"/>
        <v>0</v>
      </c>
      <c r="L63" s="395">
        <f t="shared" si="2"/>
        <v>0</v>
      </c>
      <c r="M63" s="395">
        <f t="shared" si="3"/>
        <v>0</v>
      </c>
      <c r="N63" s="395">
        <f t="shared" si="4"/>
        <v>0</v>
      </c>
      <c r="O63" s="395">
        <f t="shared" si="5"/>
        <v>0</v>
      </c>
    </row>
    <row r="64" spans="1:15" ht="12.75">
      <c r="A64" s="413" t="s">
        <v>597</v>
      </c>
      <c r="B64" s="393" t="s">
        <v>418</v>
      </c>
      <c r="C64" s="349" t="s">
        <v>505</v>
      </c>
      <c r="D64" s="425"/>
      <c r="E64" s="424"/>
      <c r="F64" s="424"/>
      <c r="G64" s="401">
        <f t="shared" si="10"/>
        <v>0</v>
      </c>
      <c r="H64" s="425"/>
      <c r="I64" s="424"/>
      <c r="J64" s="424"/>
      <c r="K64" s="401">
        <f t="shared" si="11"/>
        <v>0</v>
      </c>
      <c r="L64" s="395">
        <f t="shared" si="2"/>
        <v>0</v>
      </c>
      <c r="M64" s="395">
        <f t="shared" si="3"/>
        <v>0</v>
      </c>
      <c r="N64" s="395">
        <f t="shared" si="4"/>
        <v>0</v>
      </c>
      <c r="O64" s="395">
        <f t="shared" si="5"/>
        <v>0</v>
      </c>
    </row>
    <row r="65" spans="1:15" ht="12.75">
      <c r="A65" s="413" t="s">
        <v>598</v>
      </c>
      <c r="B65" s="393" t="s">
        <v>419</v>
      </c>
      <c r="C65" s="349" t="s">
        <v>506</v>
      </c>
      <c r="D65" s="425"/>
      <c r="E65" s="424"/>
      <c r="F65" s="424"/>
      <c r="G65" s="401">
        <f t="shared" si="10"/>
        <v>0</v>
      </c>
      <c r="H65" s="425"/>
      <c r="I65" s="424"/>
      <c r="J65" s="424"/>
      <c r="K65" s="401">
        <f t="shared" si="11"/>
        <v>0</v>
      </c>
      <c r="L65" s="395">
        <f t="shared" si="2"/>
        <v>0</v>
      </c>
      <c r="M65" s="395">
        <f t="shared" si="3"/>
        <v>0</v>
      </c>
      <c r="N65" s="395">
        <f t="shared" si="4"/>
        <v>0</v>
      </c>
      <c r="O65" s="395">
        <f t="shared" si="5"/>
        <v>0</v>
      </c>
    </row>
    <row r="66" spans="1:15" ht="12.75">
      <c r="A66" s="426" t="s">
        <v>507</v>
      </c>
      <c r="B66" s="393" t="s">
        <v>420</v>
      </c>
      <c r="C66" s="349" t="s">
        <v>508</v>
      </c>
      <c r="D66" s="425"/>
      <c r="E66" s="424"/>
      <c r="F66" s="424"/>
      <c r="G66" s="401">
        <f t="shared" si="10"/>
        <v>0</v>
      </c>
      <c r="H66" s="425"/>
      <c r="I66" s="424"/>
      <c r="J66" s="424"/>
      <c r="K66" s="401">
        <f t="shared" si="11"/>
        <v>0</v>
      </c>
      <c r="L66" s="395">
        <f t="shared" si="2"/>
        <v>0</v>
      </c>
      <c r="M66" s="395">
        <f t="shared" si="3"/>
        <v>0</v>
      </c>
      <c r="N66" s="395">
        <f t="shared" si="4"/>
        <v>0</v>
      </c>
      <c r="O66" s="395">
        <f t="shared" si="5"/>
        <v>0</v>
      </c>
    </row>
    <row r="67" spans="1:15" ht="22.5">
      <c r="A67" s="427" t="s">
        <v>599</v>
      </c>
      <c r="B67" s="393" t="s">
        <v>421</v>
      </c>
      <c r="C67" s="349" t="s">
        <v>509</v>
      </c>
      <c r="D67" s="425"/>
      <c r="E67" s="424"/>
      <c r="F67" s="424"/>
      <c r="G67" s="401">
        <f t="shared" si="10"/>
        <v>0</v>
      </c>
      <c r="H67" s="425"/>
      <c r="I67" s="424"/>
      <c r="J67" s="424"/>
      <c r="K67" s="401">
        <f t="shared" si="11"/>
        <v>0</v>
      </c>
      <c r="L67" s="395">
        <f t="shared" si="2"/>
        <v>0</v>
      </c>
      <c r="M67" s="395">
        <f t="shared" si="3"/>
        <v>0</v>
      </c>
      <c r="N67" s="395">
        <f t="shared" si="4"/>
        <v>0</v>
      </c>
      <c r="O67" s="395">
        <f t="shared" si="5"/>
        <v>0</v>
      </c>
    </row>
    <row r="68" spans="1:15" ht="12.75">
      <c r="A68" s="428" t="s">
        <v>510</v>
      </c>
      <c r="B68" s="393" t="s">
        <v>438</v>
      </c>
      <c r="C68" s="349" t="s">
        <v>511</v>
      </c>
      <c r="D68" s="425"/>
      <c r="E68" s="424"/>
      <c r="F68" s="424"/>
      <c r="G68" s="401">
        <f t="shared" si="10"/>
        <v>0</v>
      </c>
      <c r="H68" s="425"/>
      <c r="I68" s="424"/>
      <c r="J68" s="424"/>
      <c r="K68" s="401">
        <f t="shared" si="11"/>
        <v>0</v>
      </c>
      <c r="L68" s="395">
        <f t="shared" si="2"/>
        <v>0</v>
      </c>
      <c r="M68" s="395">
        <f t="shared" si="3"/>
        <v>0</v>
      </c>
      <c r="N68" s="395">
        <f t="shared" si="4"/>
        <v>0</v>
      </c>
      <c r="O68" s="395">
        <f t="shared" si="5"/>
        <v>0</v>
      </c>
    </row>
    <row r="69" spans="1:15" ht="12.75">
      <c r="A69" s="396" t="s">
        <v>513</v>
      </c>
      <c r="B69" s="403" t="s">
        <v>512</v>
      </c>
      <c r="C69" s="405" t="s">
        <v>514</v>
      </c>
      <c r="D69" s="425"/>
      <c r="E69" s="424"/>
      <c r="F69" s="424"/>
      <c r="G69" s="401">
        <f t="shared" si="10"/>
        <v>0</v>
      </c>
      <c r="H69" s="425"/>
      <c r="I69" s="424"/>
      <c r="J69" s="424"/>
      <c r="K69" s="401">
        <f t="shared" si="11"/>
        <v>0</v>
      </c>
      <c r="L69" s="395">
        <f t="shared" si="2"/>
        <v>0</v>
      </c>
      <c r="M69" s="395">
        <f t="shared" si="3"/>
        <v>0</v>
      </c>
      <c r="N69" s="395">
        <f t="shared" si="4"/>
        <v>0</v>
      </c>
      <c r="O69" s="395">
        <f t="shared" si="5"/>
        <v>0</v>
      </c>
    </row>
    <row r="70" spans="1:15" ht="15" customHeight="1">
      <c r="A70" s="396" t="s">
        <v>600</v>
      </c>
      <c r="B70" s="403" t="s">
        <v>515</v>
      </c>
      <c r="C70" s="405" t="s">
        <v>516</v>
      </c>
      <c r="D70" s="425"/>
      <c r="E70" s="424"/>
      <c r="F70" s="424"/>
      <c r="G70" s="401">
        <f t="shared" si="10"/>
        <v>0</v>
      </c>
      <c r="H70" s="425"/>
      <c r="I70" s="424"/>
      <c r="J70" s="424"/>
      <c r="K70" s="401">
        <f t="shared" si="11"/>
        <v>0</v>
      </c>
      <c r="L70" s="395">
        <f t="shared" si="2"/>
        <v>0</v>
      </c>
      <c r="M70" s="395">
        <f t="shared" si="3"/>
        <v>0</v>
      </c>
      <c r="N70" s="395">
        <f t="shared" si="4"/>
        <v>0</v>
      </c>
      <c r="O70" s="395">
        <f t="shared" si="5"/>
        <v>0</v>
      </c>
    </row>
    <row r="71" spans="1:15" ht="12.75">
      <c r="A71" s="404" t="s">
        <v>399</v>
      </c>
      <c r="B71" s="403" t="s">
        <v>395</v>
      </c>
      <c r="C71" s="405" t="s">
        <v>517</v>
      </c>
      <c r="D71" s="406">
        <f>D72+D73+D74</f>
        <v>0</v>
      </c>
      <c r="E71" s="394">
        <f>E72+E73+E74</f>
        <v>0</v>
      </c>
      <c r="F71" s="394">
        <f>F72+F73+F74</f>
        <v>0</v>
      </c>
      <c r="G71" s="401">
        <f t="shared" si="10"/>
        <v>0</v>
      </c>
      <c r="H71" s="406">
        <f>H72+H73+H74</f>
        <v>0</v>
      </c>
      <c r="I71" s="394">
        <f>I72+I73+I74</f>
        <v>0</v>
      </c>
      <c r="J71" s="394">
        <f>J72+J73+J74</f>
        <v>0</v>
      </c>
      <c r="K71" s="401">
        <f t="shared" si="11"/>
        <v>0</v>
      </c>
      <c r="L71" s="395">
        <f t="shared" si="2"/>
        <v>0</v>
      </c>
      <c r="M71" s="395">
        <f t="shared" si="3"/>
        <v>0</v>
      </c>
      <c r="N71" s="395">
        <f t="shared" si="4"/>
        <v>0</v>
      </c>
      <c r="O71" s="395">
        <f t="shared" si="5"/>
        <v>0</v>
      </c>
    </row>
    <row r="72" spans="1:15" ht="22.5">
      <c r="A72" s="402" t="s">
        <v>634</v>
      </c>
      <c r="B72" s="403" t="s">
        <v>396</v>
      </c>
      <c r="C72" s="351" t="s">
        <v>518</v>
      </c>
      <c r="D72" s="399"/>
      <c r="E72" s="411"/>
      <c r="F72" s="411"/>
      <c r="G72" s="401">
        <f t="shared" si="10"/>
        <v>0</v>
      </c>
      <c r="H72" s="399"/>
      <c r="I72" s="411"/>
      <c r="J72" s="411"/>
      <c r="K72" s="401">
        <f t="shared" si="11"/>
        <v>0</v>
      </c>
      <c r="L72" s="395">
        <f t="shared" si="2"/>
        <v>0</v>
      </c>
      <c r="M72" s="395">
        <f t="shared" si="3"/>
        <v>0</v>
      </c>
      <c r="N72" s="395">
        <f t="shared" si="4"/>
        <v>0</v>
      </c>
      <c r="O72" s="395">
        <f t="shared" si="5"/>
        <v>0</v>
      </c>
    </row>
    <row r="73" spans="1:15" ht="12.75">
      <c r="A73" s="427" t="s">
        <v>523</v>
      </c>
      <c r="B73" s="429" t="s">
        <v>397</v>
      </c>
      <c r="C73" s="430" t="s">
        <v>524</v>
      </c>
      <c r="D73" s="425"/>
      <c r="E73" s="424"/>
      <c r="F73" s="424"/>
      <c r="G73" s="401">
        <f t="shared" si="10"/>
        <v>0</v>
      </c>
      <c r="H73" s="425"/>
      <c r="I73" s="424"/>
      <c r="J73" s="424"/>
      <c r="K73" s="401">
        <f t="shared" si="11"/>
        <v>0</v>
      </c>
      <c r="L73" s="395">
        <f t="shared" si="2"/>
        <v>0</v>
      </c>
      <c r="M73" s="395">
        <f t="shared" si="3"/>
        <v>0</v>
      </c>
      <c r="N73" s="395">
        <f t="shared" si="4"/>
        <v>0</v>
      </c>
      <c r="O73" s="395">
        <f t="shared" si="5"/>
        <v>0</v>
      </c>
    </row>
    <row r="74" spans="1:15" ht="12.75">
      <c r="A74" s="431" t="s">
        <v>525</v>
      </c>
      <c r="B74" s="393" t="s">
        <v>398</v>
      </c>
      <c r="C74" s="349" t="s">
        <v>526</v>
      </c>
      <c r="D74" s="425"/>
      <c r="E74" s="424"/>
      <c r="F74" s="424"/>
      <c r="G74" s="401">
        <f t="shared" si="10"/>
        <v>0</v>
      </c>
      <c r="H74" s="425"/>
      <c r="I74" s="424"/>
      <c r="J74" s="424"/>
      <c r="K74" s="401">
        <f t="shared" si="11"/>
        <v>0</v>
      </c>
      <c r="L74" s="395">
        <f t="shared" si="2"/>
        <v>0</v>
      </c>
      <c r="M74" s="395">
        <f t="shared" si="3"/>
        <v>0</v>
      </c>
      <c r="N74" s="395">
        <f t="shared" si="4"/>
        <v>0</v>
      </c>
      <c r="O74" s="395">
        <f t="shared" si="5"/>
        <v>0</v>
      </c>
    </row>
    <row r="75" spans="1:15" ht="12.75">
      <c r="A75" s="404" t="s">
        <v>445</v>
      </c>
      <c r="B75" s="403" t="s">
        <v>400</v>
      </c>
      <c r="C75" s="405" t="s">
        <v>341</v>
      </c>
      <c r="D75" s="406">
        <f>SUM(D76:D85)</f>
        <v>0</v>
      </c>
      <c r="E75" s="394">
        <f>SUM(E76:E85)</f>
        <v>0</v>
      </c>
      <c r="F75" s="394">
        <f>SUM(F76:F85)</f>
        <v>2242.95</v>
      </c>
      <c r="G75" s="401">
        <f t="shared" si="10"/>
        <v>2242.95</v>
      </c>
      <c r="H75" s="406">
        <f>SUM(H76:H85)</f>
        <v>0</v>
      </c>
      <c r="I75" s="394">
        <f>SUM(I76:I85)</f>
        <v>0</v>
      </c>
      <c r="J75" s="394">
        <f>SUM(J76:J85)</f>
        <v>2242.95</v>
      </c>
      <c r="K75" s="401">
        <f t="shared" si="11"/>
        <v>2242.95</v>
      </c>
      <c r="L75" s="395">
        <f t="shared" si="2"/>
        <v>0</v>
      </c>
      <c r="M75" s="395">
        <f t="shared" si="3"/>
        <v>0</v>
      </c>
      <c r="N75" s="395">
        <f t="shared" si="4"/>
        <v>0</v>
      </c>
      <c r="O75" s="395">
        <f t="shared" si="5"/>
        <v>0</v>
      </c>
    </row>
    <row r="76" spans="1:15" ht="12.75">
      <c r="A76" s="431" t="s">
        <v>639</v>
      </c>
      <c r="B76" s="403" t="s">
        <v>649</v>
      </c>
      <c r="C76" s="405"/>
      <c r="D76" s="425"/>
      <c r="E76" s="424">
        <f>2242.95-2242.95</f>
        <v>0</v>
      </c>
      <c r="F76" s="424">
        <f>2242.95</f>
        <v>2242.95</v>
      </c>
      <c r="G76" s="401">
        <f t="shared" si="10"/>
        <v>2242.95</v>
      </c>
      <c r="H76" s="425"/>
      <c r="I76" s="424">
        <f>2242.95-2242.95</f>
        <v>0</v>
      </c>
      <c r="J76" s="424">
        <v>2242.95</v>
      </c>
      <c r="K76" s="401">
        <f t="shared" si="11"/>
        <v>2242.95</v>
      </c>
      <c r="L76" s="395">
        <f t="shared" si="2"/>
        <v>0</v>
      </c>
      <c r="M76" s="395">
        <f t="shared" si="3"/>
        <v>0</v>
      </c>
      <c r="N76" s="395">
        <f t="shared" si="4"/>
        <v>0</v>
      </c>
      <c r="O76" s="395">
        <f t="shared" si="5"/>
        <v>0</v>
      </c>
    </row>
    <row r="77" spans="1:15" ht="21.75" customHeight="1">
      <c r="A77" s="431" t="s">
        <v>640</v>
      </c>
      <c r="B77" s="403" t="s">
        <v>650</v>
      </c>
      <c r="C77" s="405"/>
      <c r="D77" s="425"/>
      <c r="E77" s="424"/>
      <c r="F77" s="424"/>
      <c r="G77" s="401">
        <f t="shared" si="10"/>
        <v>0</v>
      </c>
      <c r="H77" s="425"/>
      <c r="I77" s="424"/>
      <c r="J77" s="424"/>
      <c r="K77" s="401">
        <f t="shared" si="11"/>
        <v>0</v>
      </c>
      <c r="L77" s="395">
        <f t="shared" si="2"/>
        <v>0</v>
      </c>
      <c r="M77" s="395">
        <f t="shared" si="3"/>
        <v>0</v>
      </c>
      <c r="N77" s="395">
        <f t="shared" si="4"/>
        <v>0</v>
      </c>
      <c r="O77" s="395">
        <f t="shared" si="5"/>
        <v>0</v>
      </c>
    </row>
    <row r="78" spans="1:15" ht="12.75" customHeight="1">
      <c r="A78" s="431" t="s">
        <v>641</v>
      </c>
      <c r="B78" s="403" t="s">
        <v>651</v>
      </c>
      <c r="C78" s="405"/>
      <c r="D78" s="425"/>
      <c r="E78" s="424"/>
      <c r="F78" s="424"/>
      <c r="G78" s="401">
        <f t="shared" si="10"/>
        <v>0</v>
      </c>
      <c r="H78" s="425"/>
      <c r="I78" s="424"/>
      <c r="J78" s="424"/>
      <c r="K78" s="401">
        <f t="shared" si="11"/>
        <v>0</v>
      </c>
      <c r="L78" s="395">
        <f t="shared" si="2"/>
        <v>0</v>
      </c>
      <c r="M78" s="395">
        <f t="shared" si="3"/>
        <v>0</v>
      </c>
      <c r="N78" s="395">
        <f t="shared" si="4"/>
        <v>0</v>
      </c>
      <c r="O78" s="395">
        <f t="shared" si="5"/>
        <v>0</v>
      </c>
    </row>
    <row r="79" spans="1:15" ht="25.5" customHeight="1">
      <c r="A79" s="431" t="s">
        <v>642</v>
      </c>
      <c r="B79" s="403" t="s">
        <v>652</v>
      </c>
      <c r="C79" s="405"/>
      <c r="D79" s="425"/>
      <c r="E79" s="424"/>
      <c r="F79" s="424"/>
      <c r="G79" s="401">
        <f t="shared" si="10"/>
        <v>0</v>
      </c>
      <c r="H79" s="425"/>
      <c r="I79" s="424"/>
      <c r="J79" s="424"/>
      <c r="K79" s="401">
        <f t="shared" si="11"/>
        <v>0</v>
      </c>
      <c r="L79" s="395">
        <f t="shared" si="2"/>
        <v>0</v>
      </c>
      <c r="M79" s="395">
        <f t="shared" si="3"/>
        <v>0</v>
      </c>
      <c r="N79" s="395">
        <f t="shared" si="4"/>
        <v>0</v>
      </c>
      <c r="O79" s="395">
        <f t="shared" si="5"/>
        <v>0</v>
      </c>
    </row>
    <row r="80" spans="1:15" ht="25.5" customHeight="1">
      <c r="A80" s="431" t="s">
        <v>643</v>
      </c>
      <c r="B80" s="403" t="s">
        <v>652</v>
      </c>
      <c r="C80" s="405"/>
      <c r="D80" s="425"/>
      <c r="E80" s="424"/>
      <c r="F80" s="424"/>
      <c r="G80" s="401">
        <f t="shared" si="10"/>
        <v>0</v>
      </c>
      <c r="H80" s="425"/>
      <c r="I80" s="424"/>
      <c r="J80" s="424"/>
      <c r="K80" s="401">
        <f t="shared" si="11"/>
        <v>0</v>
      </c>
      <c r="L80" s="395">
        <f t="shared" si="2"/>
        <v>0</v>
      </c>
      <c r="M80" s="395">
        <f t="shared" si="3"/>
        <v>0</v>
      </c>
      <c r="N80" s="395">
        <f t="shared" si="4"/>
        <v>0</v>
      </c>
      <c r="O80" s="395">
        <f t="shared" si="5"/>
        <v>0</v>
      </c>
    </row>
    <row r="81" spans="1:15" ht="12.75" customHeight="1">
      <c r="A81" s="431" t="s">
        <v>644</v>
      </c>
      <c r="B81" s="403" t="s">
        <v>653</v>
      </c>
      <c r="C81" s="405"/>
      <c r="D81" s="425"/>
      <c r="E81" s="424"/>
      <c r="F81" s="424"/>
      <c r="G81" s="401">
        <f t="shared" si="10"/>
        <v>0</v>
      </c>
      <c r="H81" s="425"/>
      <c r="I81" s="424"/>
      <c r="J81" s="424"/>
      <c r="K81" s="401">
        <f t="shared" si="11"/>
        <v>0</v>
      </c>
      <c r="L81" s="395">
        <f t="shared" si="2"/>
        <v>0</v>
      </c>
      <c r="M81" s="395">
        <f t="shared" si="3"/>
        <v>0</v>
      </c>
      <c r="N81" s="395">
        <f t="shared" si="4"/>
        <v>0</v>
      </c>
      <c r="O81" s="395">
        <f t="shared" si="5"/>
        <v>0</v>
      </c>
    </row>
    <row r="82" spans="1:15" ht="23.25" customHeight="1">
      <c r="A82" s="431" t="s">
        <v>645</v>
      </c>
      <c r="B82" s="403" t="s">
        <v>654</v>
      </c>
      <c r="C82" s="405"/>
      <c r="D82" s="425"/>
      <c r="E82" s="424"/>
      <c r="F82" s="424"/>
      <c r="G82" s="401">
        <f t="shared" si="10"/>
        <v>0</v>
      </c>
      <c r="H82" s="425"/>
      <c r="I82" s="424"/>
      <c r="J82" s="424"/>
      <c r="K82" s="401">
        <f t="shared" si="11"/>
        <v>0</v>
      </c>
      <c r="L82" s="395">
        <f t="shared" si="2"/>
        <v>0</v>
      </c>
      <c r="M82" s="395">
        <f t="shared" si="3"/>
        <v>0</v>
      </c>
      <c r="N82" s="395">
        <f t="shared" si="4"/>
        <v>0</v>
      </c>
      <c r="O82" s="395">
        <f t="shared" si="5"/>
        <v>0</v>
      </c>
    </row>
    <row r="83" spans="1:15" ht="25.5" customHeight="1">
      <c r="A83" s="431" t="s">
        <v>646</v>
      </c>
      <c r="B83" s="403" t="s">
        <v>655</v>
      </c>
      <c r="C83" s="405"/>
      <c r="D83" s="425"/>
      <c r="E83" s="424"/>
      <c r="F83" s="424"/>
      <c r="G83" s="401">
        <f t="shared" si="10"/>
        <v>0</v>
      </c>
      <c r="H83" s="425"/>
      <c r="I83" s="424"/>
      <c r="J83" s="424"/>
      <c r="K83" s="401">
        <f t="shared" si="11"/>
        <v>0</v>
      </c>
      <c r="L83" s="395">
        <f aca="true" t="shared" si="12" ref="L83:L146">H83-D83</f>
        <v>0</v>
      </c>
      <c r="M83" s="395">
        <f aca="true" t="shared" si="13" ref="M83:M146">I83-E83</f>
        <v>0</v>
      </c>
      <c r="N83" s="395">
        <f aca="true" t="shared" si="14" ref="N83:N146">J83-F83</f>
        <v>0</v>
      </c>
      <c r="O83" s="395">
        <f aca="true" t="shared" si="15" ref="O83:O146">K83-G83</f>
        <v>0</v>
      </c>
    </row>
    <row r="84" spans="1:15" ht="12.75" customHeight="1">
      <c r="A84" s="431" t="s">
        <v>647</v>
      </c>
      <c r="B84" s="403" t="s">
        <v>656</v>
      </c>
      <c r="C84" s="405"/>
      <c r="D84" s="425"/>
      <c r="E84" s="424"/>
      <c r="F84" s="424"/>
      <c r="G84" s="401">
        <f t="shared" si="10"/>
        <v>0</v>
      </c>
      <c r="H84" s="425"/>
      <c r="I84" s="424"/>
      <c r="J84" s="424"/>
      <c r="K84" s="401">
        <f t="shared" si="11"/>
        <v>0</v>
      </c>
      <c r="L84" s="395">
        <f t="shared" si="12"/>
        <v>0</v>
      </c>
      <c r="M84" s="395">
        <f t="shared" si="13"/>
        <v>0</v>
      </c>
      <c r="N84" s="395">
        <f t="shared" si="14"/>
        <v>0</v>
      </c>
      <c r="O84" s="395">
        <f t="shared" si="15"/>
        <v>0</v>
      </c>
    </row>
    <row r="85" spans="1:15" ht="12.75" customHeight="1">
      <c r="A85" s="431" t="s">
        <v>648</v>
      </c>
      <c r="B85" s="403" t="s">
        <v>657</v>
      </c>
      <c r="C85" s="405"/>
      <c r="D85" s="425"/>
      <c r="E85" s="424"/>
      <c r="F85" s="424"/>
      <c r="G85" s="401">
        <f t="shared" si="10"/>
        <v>0</v>
      </c>
      <c r="H85" s="425"/>
      <c r="I85" s="424"/>
      <c r="J85" s="424"/>
      <c r="K85" s="401">
        <f t="shared" si="11"/>
        <v>0</v>
      </c>
      <c r="L85" s="395">
        <f t="shared" si="12"/>
        <v>0</v>
      </c>
      <c r="M85" s="395">
        <f t="shared" si="13"/>
        <v>0</v>
      </c>
      <c r="N85" s="395">
        <f t="shared" si="14"/>
        <v>0</v>
      </c>
      <c r="O85" s="395">
        <f t="shared" si="15"/>
        <v>0</v>
      </c>
    </row>
    <row r="86" spans="1:15" ht="12.75">
      <c r="A86" s="410" t="s">
        <v>401</v>
      </c>
      <c r="B86" s="393" t="s">
        <v>409</v>
      </c>
      <c r="C86" s="349" t="s">
        <v>342</v>
      </c>
      <c r="D86" s="432">
        <f>SUM(D87:D105)</f>
        <v>0</v>
      </c>
      <c r="E86" s="400">
        <f>SUM(E87:E105)</f>
        <v>0</v>
      </c>
      <c r="F86" s="400">
        <f>SUM(F87:F105)</f>
        <v>0</v>
      </c>
      <c r="G86" s="433">
        <f t="shared" si="10"/>
        <v>0</v>
      </c>
      <c r="H86" s="432">
        <f>SUM(H87:H105)</f>
        <v>0</v>
      </c>
      <c r="I86" s="400">
        <f>SUM(I87:I105)</f>
        <v>0</v>
      </c>
      <c r="J86" s="400">
        <f>SUM(J87:J105)</f>
        <v>0</v>
      </c>
      <c r="K86" s="433">
        <f t="shared" si="11"/>
        <v>0</v>
      </c>
      <c r="L86" s="395">
        <f t="shared" si="12"/>
        <v>0</v>
      </c>
      <c r="M86" s="395">
        <f t="shared" si="13"/>
        <v>0</v>
      </c>
      <c r="N86" s="395">
        <f t="shared" si="14"/>
        <v>0</v>
      </c>
      <c r="O86" s="395">
        <f t="shared" si="15"/>
        <v>0</v>
      </c>
    </row>
    <row r="87" spans="1:15" ht="12.75">
      <c r="A87" s="431" t="s">
        <v>658</v>
      </c>
      <c r="B87" s="393" t="s">
        <v>696</v>
      </c>
      <c r="C87" s="349"/>
      <c r="D87" s="425"/>
      <c r="E87" s="424"/>
      <c r="F87" s="424"/>
      <c r="G87" s="401">
        <f t="shared" si="10"/>
        <v>0</v>
      </c>
      <c r="H87" s="425"/>
      <c r="I87" s="424"/>
      <c r="J87" s="424"/>
      <c r="K87" s="401">
        <f t="shared" si="11"/>
        <v>0</v>
      </c>
      <c r="L87" s="395">
        <f t="shared" si="12"/>
        <v>0</v>
      </c>
      <c r="M87" s="395">
        <f t="shared" si="13"/>
        <v>0</v>
      </c>
      <c r="N87" s="395">
        <f t="shared" si="14"/>
        <v>0</v>
      </c>
      <c r="O87" s="395">
        <f t="shared" si="15"/>
        <v>0</v>
      </c>
    </row>
    <row r="88" spans="1:15" ht="22.5">
      <c r="A88" s="431" t="s">
        <v>659</v>
      </c>
      <c r="B88" s="393" t="s">
        <v>697</v>
      </c>
      <c r="C88" s="349"/>
      <c r="D88" s="425"/>
      <c r="E88" s="424"/>
      <c r="F88" s="424"/>
      <c r="G88" s="401">
        <f t="shared" si="10"/>
        <v>0</v>
      </c>
      <c r="H88" s="425"/>
      <c r="I88" s="424"/>
      <c r="J88" s="424"/>
      <c r="K88" s="401">
        <f t="shared" si="11"/>
        <v>0</v>
      </c>
      <c r="L88" s="395">
        <f t="shared" si="12"/>
        <v>0</v>
      </c>
      <c r="M88" s="395">
        <f t="shared" si="13"/>
        <v>0</v>
      </c>
      <c r="N88" s="395">
        <f t="shared" si="14"/>
        <v>0</v>
      </c>
      <c r="O88" s="395">
        <f t="shared" si="15"/>
        <v>0</v>
      </c>
    </row>
    <row r="89" spans="1:15" ht="12.75">
      <c r="A89" s="431" t="s">
        <v>660</v>
      </c>
      <c r="B89" s="393" t="s">
        <v>698</v>
      </c>
      <c r="C89" s="349"/>
      <c r="D89" s="425"/>
      <c r="E89" s="424"/>
      <c r="F89" s="424"/>
      <c r="G89" s="401">
        <f t="shared" si="10"/>
        <v>0</v>
      </c>
      <c r="H89" s="425"/>
      <c r="I89" s="424"/>
      <c r="J89" s="424"/>
      <c r="K89" s="401">
        <f t="shared" si="11"/>
        <v>0</v>
      </c>
      <c r="L89" s="395">
        <f t="shared" si="12"/>
        <v>0</v>
      </c>
      <c r="M89" s="395">
        <f t="shared" si="13"/>
        <v>0</v>
      </c>
      <c r="N89" s="395">
        <f t="shared" si="14"/>
        <v>0</v>
      </c>
      <c r="O89" s="395">
        <f t="shared" si="15"/>
        <v>0</v>
      </c>
    </row>
    <row r="90" spans="1:15" ht="12.75">
      <c r="A90" s="431" t="s">
        <v>661</v>
      </c>
      <c r="B90" s="393" t="s">
        <v>699</v>
      </c>
      <c r="C90" s="349"/>
      <c r="D90" s="425"/>
      <c r="E90" s="424"/>
      <c r="F90" s="424"/>
      <c r="G90" s="401">
        <f t="shared" si="10"/>
        <v>0</v>
      </c>
      <c r="H90" s="425"/>
      <c r="I90" s="424"/>
      <c r="J90" s="424"/>
      <c r="K90" s="401">
        <f t="shared" si="11"/>
        <v>0</v>
      </c>
      <c r="L90" s="395">
        <f t="shared" si="12"/>
        <v>0</v>
      </c>
      <c r="M90" s="395">
        <f t="shared" si="13"/>
        <v>0</v>
      </c>
      <c r="N90" s="395">
        <f t="shared" si="14"/>
        <v>0</v>
      </c>
      <c r="O90" s="395">
        <f t="shared" si="15"/>
        <v>0</v>
      </c>
    </row>
    <row r="91" spans="1:15" ht="12.75">
      <c r="A91" s="431" t="s">
        <v>662</v>
      </c>
      <c r="B91" s="393" t="s">
        <v>700</v>
      </c>
      <c r="C91" s="349"/>
      <c r="D91" s="425"/>
      <c r="E91" s="424"/>
      <c r="F91" s="424"/>
      <c r="G91" s="401">
        <f t="shared" si="10"/>
        <v>0</v>
      </c>
      <c r="H91" s="425"/>
      <c r="I91" s="424"/>
      <c r="J91" s="424"/>
      <c r="K91" s="401">
        <f t="shared" si="11"/>
        <v>0</v>
      </c>
      <c r="L91" s="395">
        <f t="shared" si="12"/>
        <v>0</v>
      </c>
      <c r="M91" s="395">
        <f t="shared" si="13"/>
        <v>0</v>
      </c>
      <c r="N91" s="395">
        <f t="shared" si="14"/>
        <v>0</v>
      </c>
      <c r="O91" s="395">
        <f t="shared" si="15"/>
        <v>0</v>
      </c>
    </row>
    <row r="92" spans="1:15" ht="22.5">
      <c r="A92" s="431" t="s">
        <v>663</v>
      </c>
      <c r="B92" s="393" t="s">
        <v>701</v>
      </c>
      <c r="C92" s="349"/>
      <c r="D92" s="425"/>
      <c r="E92" s="424"/>
      <c r="F92" s="424"/>
      <c r="G92" s="401">
        <f t="shared" si="10"/>
        <v>0</v>
      </c>
      <c r="H92" s="425"/>
      <c r="I92" s="424"/>
      <c r="J92" s="424"/>
      <c r="K92" s="401">
        <f t="shared" si="11"/>
        <v>0</v>
      </c>
      <c r="L92" s="395">
        <f t="shared" si="12"/>
        <v>0</v>
      </c>
      <c r="M92" s="395">
        <f t="shared" si="13"/>
        <v>0</v>
      </c>
      <c r="N92" s="395">
        <f t="shared" si="14"/>
        <v>0</v>
      </c>
      <c r="O92" s="395">
        <f t="shared" si="15"/>
        <v>0</v>
      </c>
    </row>
    <row r="93" spans="1:15" ht="22.5">
      <c r="A93" s="431" t="s">
        <v>664</v>
      </c>
      <c r="B93" s="393" t="s">
        <v>702</v>
      </c>
      <c r="C93" s="349"/>
      <c r="D93" s="425"/>
      <c r="E93" s="424"/>
      <c r="F93" s="424"/>
      <c r="G93" s="401">
        <f t="shared" si="10"/>
        <v>0</v>
      </c>
      <c r="H93" s="425"/>
      <c r="I93" s="424"/>
      <c r="J93" s="424"/>
      <c r="K93" s="401">
        <f t="shared" si="11"/>
        <v>0</v>
      </c>
      <c r="L93" s="395">
        <f t="shared" si="12"/>
        <v>0</v>
      </c>
      <c r="M93" s="395">
        <f t="shared" si="13"/>
        <v>0</v>
      </c>
      <c r="N93" s="395">
        <f t="shared" si="14"/>
        <v>0</v>
      </c>
      <c r="O93" s="395">
        <f t="shared" si="15"/>
        <v>0</v>
      </c>
    </row>
    <row r="94" spans="1:15" ht="12.75">
      <c r="A94" s="431" t="s">
        <v>665</v>
      </c>
      <c r="B94" s="393" t="s">
        <v>703</v>
      </c>
      <c r="C94" s="349"/>
      <c r="D94" s="425"/>
      <c r="E94" s="424"/>
      <c r="F94" s="424"/>
      <c r="G94" s="401">
        <f t="shared" si="10"/>
        <v>0</v>
      </c>
      <c r="H94" s="425"/>
      <c r="I94" s="424"/>
      <c r="J94" s="424"/>
      <c r="K94" s="401">
        <f t="shared" si="11"/>
        <v>0</v>
      </c>
      <c r="L94" s="395">
        <f t="shared" si="12"/>
        <v>0</v>
      </c>
      <c r="M94" s="395">
        <f t="shared" si="13"/>
        <v>0</v>
      </c>
      <c r="N94" s="395">
        <f t="shared" si="14"/>
        <v>0</v>
      </c>
      <c r="O94" s="395">
        <f t="shared" si="15"/>
        <v>0</v>
      </c>
    </row>
    <row r="95" spans="1:15" ht="12.75">
      <c r="A95" s="431" t="s">
        <v>666</v>
      </c>
      <c r="B95" s="393" t="s">
        <v>704</v>
      </c>
      <c r="C95" s="349"/>
      <c r="D95" s="425"/>
      <c r="E95" s="424"/>
      <c r="F95" s="424"/>
      <c r="G95" s="401">
        <f t="shared" si="10"/>
        <v>0</v>
      </c>
      <c r="H95" s="425"/>
      <c r="I95" s="424"/>
      <c r="J95" s="424"/>
      <c r="K95" s="401">
        <f t="shared" si="11"/>
        <v>0</v>
      </c>
      <c r="L95" s="395">
        <f t="shared" si="12"/>
        <v>0</v>
      </c>
      <c r="M95" s="395">
        <f t="shared" si="13"/>
        <v>0</v>
      </c>
      <c r="N95" s="395">
        <f t="shared" si="14"/>
        <v>0</v>
      </c>
      <c r="O95" s="395">
        <f t="shared" si="15"/>
        <v>0</v>
      </c>
    </row>
    <row r="96" spans="1:15" ht="22.5">
      <c r="A96" s="431" t="s">
        <v>667</v>
      </c>
      <c r="B96" s="393" t="s">
        <v>705</v>
      </c>
      <c r="C96" s="349"/>
      <c r="D96" s="425"/>
      <c r="E96" s="424"/>
      <c r="F96" s="424"/>
      <c r="G96" s="401">
        <f t="shared" si="10"/>
        <v>0</v>
      </c>
      <c r="H96" s="425"/>
      <c r="I96" s="424"/>
      <c r="J96" s="424"/>
      <c r="K96" s="401">
        <f t="shared" si="11"/>
        <v>0</v>
      </c>
      <c r="L96" s="395">
        <f t="shared" si="12"/>
        <v>0</v>
      </c>
      <c r="M96" s="395">
        <f t="shared" si="13"/>
        <v>0</v>
      </c>
      <c r="N96" s="395">
        <f t="shared" si="14"/>
        <v>0</v>
      </c>
      <c r="O96" s="395">
        <f t="shared" si="15"/>
        <v>0</v>
      </c>
    </row>
    <row r="97" spans="1:15" ht="22.5">
      <c r="A97" s="431" t="s">
        <v>668</v>
      </c>
      <c r="B97" s="393" t="s">
        <v>706</v>
      </c>
      <c r="C97" s="349"/>
      <c r="D97" s="425"/>
      <c r="E97" s="424"/>
      <c r="F97" s="424"/>
      <c r="G97" s="401">
        <f t="shared" si="10"/>
        <v>0</v>
      </c>
      <c r="H97" s="425"/>
      <c r="I97" s="424"/>
      <c r="J97" s="424"/>
      <c r="K97" s="401">
        <f t="shared" si="11"/>
        <v>0</v>
      </c>
      <c r="L97" s="395">
        <f t="shared" si="12"/>
        <v>0</v>
      </c>
      <c r="M97" s="395">
        <f t="shared" si="13"/>
        <v>0</v>
      </c>
      <c r="N97" s="395">
        <f t="shared" si="14"/>
        <v>0</v>
      </c>
      <c r="O97" s="395">
        <f t="shared" si="15"/>
        <v>0</v>
      </c>
    </row>
    <row r="98" spans="1:15" ht="13.5" customHeight="1">
      <c r="A98" s="431" t="s">
        <v>669</v>
      </c>
      <c r="B98" s="393" t="s">
        <v>707</v>
      </c>
      <c r="C98" s="349"/>
      <c r="D98" s="425"/>
      <c r="E98" s="424"/>
      <c r="F98" s="424"/>
      <c r="G98" s="401">
        <f t="shared" si="10"/>
        <v>0</v>
      </c>
      <c r="H98" s="425"/>
      <c r="I98" s="424"/>
      <c r="J98" s="424"/>
      <c r="K98" s="401">
        <f t="shared" si="11"/>
        <v>0</v>
      </c>
      <c r="L98" s="395">
        <f t="shared" si="12"/>
        <v>0</v>
      </c>
      <c r="M98" s="395">
        <f t="shared" si="13"/>
        <v>0</v>
      </c>
      <c r="N98" s="395">
        <f t="shared" si="14"/>
        <v>0</v>
      </c>
      <c r="O98" s="395">
        <f t="shared" si="15"/>
        <v>0</v>
      </c>
    </row>
    <row r="99" spans="1:15" ht="22.5">
      <c r="A99" s="431" t="s">
        <v>670</v>
      </c>
      <c r="B99" s="393" t="s">
        <v>708</v>
      </c>
      <c r="C99" s="349"/>
      <c r="D99" s="425"/>
      <c r="E99" s="424"/>
      <c r="F99" s="424"/>
      <c r="G99" s="401">
        <f t="shared" si="10"/>
        <v>0</v>
      </c>
      <c r="H99" s="425"/>
      <c r="I99" s="424"/>
      <c r="J99" s="424"/>
      <c r="K99" s="401">
        <f t="shared" si="11"/>
        <v>0</v>
      </c>
      <c r="L99" s="395">
        <f t="shared" si="12"/>
        <v>0</v>
      </c>
      <c r="M99" s="395">
        <f t="shared" si="13"/>
        <v>0</v>
      </c>
      <c r="N99" s="395">
        <f t="shared" si="14"/>
        <v>0</v>
      </c>
      <c r="O99" s="395">
        <f t="shared" si="15"/>
        <v>0</v>
      </c>
    </row>
    <row r="100" spans="1:15" ht="33.75">
      <c r="A100" s="431" t="s">
        <v>671</v>
      </c>
      <c r="B100" s="393" t="s">
        <v>709</v>
      </c>
      <c r="C100" s="349"/>
      <c r="D100" s="425"/>
      <c r="E100" s="424"/>
      <c r="F100" s="424"/>
      <c r="G100" s="401">
        <f t="shared" si="10"/>
        <v>0</v>
      </c>
      <c r="H100" s="425"/>
      <c r="I100" s="424"/>
      <c r="J100" s="424"/>
      <c r="K100" s="401">
        <f t="shared" si="11"/>
        <v>0</v>
      </c>
      <c r="L100" s="395">
        <f t="shared" si="12"/>
        <v>0</v>
      </c>
      <c r="M100" s="395">
        <f t="shared" si="13"/>
        <v>0</v>
      </c>
      <c r="N100" s="395">
        <f t="shared" si="14"/>
        <v>0</v>
      </c>
      <c r="O100" s="395">
        <f t="shared" si="15"/>
        <v>0</v>
      </c>
    </row>
    <row r="101" spans="1:15" ht="22.5">
      <c r="A101" s="431" t="s">
        <v>672</v>
      </c>
      <c r="B101" s="393" t="s">
        <v>710</v>
      </c>
      <c r="C101" s="349"/>
      <c r="D101" s="425"/>
      <c r="E101" s="424"/>
      <c r="F101" s="424"/>
      <c r="G101" s="401">
        <f t="shared" si="10"/>
        <v>0</v>
      </c>
      <c r="H101" s="425"/>
      <c r="I101" s="424"/>
      <c r="J101" s="424"/>
      <c r="K101" s="401">
        <f t="shared" si="11"/>
        <v>0</v>
      </c>
      <c r="L101" s="395">
        <f t="shared" si="12"/>
        <v>0</v>
      </c>
      <c r="M101" s="395">
        <f t="shared" si="13"/>
        <v>0</v>
      </c>
      <c r="N101" s="395">
        <f t="shared" si="14"/>
        <v>0</v>
      </c>
      <c r="O101" s="395">
        <f t="shared" si="15"/>
        <v>0</v>
      </c>
    </row>
    <row r="102" spans="1:15" ht="22.5">
      <c r="A102" s="431" t="s">
        <v>692</v>
      </c>
      <c r="B102" s="393" t="s">
        <v>711</v>
      </c>
      <c r="C102" s="349"/>
      <c r="D102" s="425"/>
      <c r="E102" s="424"/>
      <c r="F102" s="424"/>
      <c r="G102" s="401">
        <f t="shared" si="10"/>
        <v>0</v>
      </c>
      <c r="H102" s="425"/>
      <c r="I102" s="424"/>
      <c r="J102" s="424"/>
      <c r="K102" s="401">
        <f t="shared" si="11"/>
        <v>0</v>
      </c>
      <c r="L102" s="395">
        <f t="shared" si="12"/>
        <v>0</v>
      </c>
      <c r="M102" s="395">
        <f t="shared" si="13"/>
        <v>0</v>
      </c>
      <c r="N102" s="395">
        <f t="shared" si="14"/>
        <v>0</v>
      </c>
      <c r="O102" s="395">
        <f t="shared" si="15"/>
        <v>0</v>
      </c>
    </row>
    <row r="103" spans="1:15" ht="22.5">
      <c r="A103" s="431" t="s">
        <v>693</v>
      </c>
      <c r="B103" s="393" t="s">
        <v>712</v>
      </c>
      <c r="C103" s="349"/>
      <c r="D103" s="425"/>
      <c r="E103" s="424"/>
      <c r="F103" s="424"/>
      <c r="G103" s="401">
        <f t="shared" si="10"/>
        <v>0</v>
      </c>
      <c r="H103" s="425"/>
      <c r="I103" s="424"/>
      <c r="J103" s="424"/>
      <c r="K103" s="401">
        <f t="shared" si="11"/>
        <v>0</v>
      </c>
      <c r="L103" s="395">
        <f t="shared" si="12"/>
        <v>0</v>
      </c>
      <c r="M103" s="395">
        <f t="shared" si="13"/>
        <v>0</v>
      </c>
      <c r="N103" s="395">
        <f t="shared" si="14"/>
        <v>0</v>
      </c>
      <c r="O103" s="395">
        <f t="shared" si="15"/>
        <v>0</v>
      </c>
    </row>
    <row r="104" spans="1:15" ht="22.5">
      <c r="A104" s="431" t="s">
        <v>694</v>
      </c>
      <c r="B104" s="393" t="s">
        <v>713</v>
      </c>
      <c r="C104" s="349"/>
      <c r="D104" s="425"/>
      <c r="E104" s="424"/>
      <c r="F104" s="424"/>
      <c r="G104" s="401">
        <f t="shared" si="10"/>
        <v>0</v>
      </c>
      <c r="H104" s="425"/>
      <c r="I104" s="424"/>
      <c r="J104" s="424"/>
      <c r="K104" s="401">
        <f t="shared" si="11"/>
        <v>0</v>
      </c>
      <c r="L104" s="395">
        <f t="shared" si="12"/>
        <v>0</v>
      </c>
      <c r="M104" s="395">
        <f t="shared" si="13"/>
        <v>0</v>
      </c>
      <c r="N104" s="395">
        <f t="shared" si="14"/>
        <v>0</v>
      </c>
      <c r="O104" s="395">
        <f t="shared" si="15"/>
        <v>0</v>
      </c>
    </row>
    <row r="105" spans="1:15" ht="12.75">
      <c r="A105" s="431" t="s">
        <v>695</v>
      </c>
      <c r="B105" s="393" t="s">
        <v>714</v>
      </c>
      <c r="C105" s="349"/>
      <c r="D105" s="425"/>
      <c r="E105" s="424"/>
      <c r="F105" s="424"/>
      <c r="G105" s="401">
        <f t="shared" si="10"/>
        <v>0</v>
      </c>
      <c r="H105" s="425"/>
      <c r="I105" s="424"/>
      <c r="J105" s="424"/>
      <c r="K105" s="401">
        <f t="shared" si="11"/>
        <v>0</v>
      </c>
      <c r="L105" s="395">
        <f t="shared" si="12"/>
        <v>0</v>
      </c>
      <c r="M105" s="395">
        <f t="shared" si="13"/>
        <v>0</v>
      </c>
      <c r="N105" s="395">
        <f t="shared" si="14"/>
        <v>0</v>
      </c>
      <c r="O105" s="395">
        <f t="shared" si="15"/>
        <v>0</v>
      </c>
    </row>
    <row r="106" spans="1:15" ht="12.75">
      <c r="A106" s="434" t="s">
        <v>601</v>
      </c>
      <c r="B106" s="403" t="s">
        <v>358</v>
      </c>
      <c r="C106" s="405" t="s">
        <v>343</v>
      </c>
      <c r="D106" s="406">
        <f>D107+D108</f>
        <v>0</v>
      </c>
      <c r="E106" s="394">
        <f>E107+E108</f>
        <v>0</v>
      </c>
      <c r="F106" s="394">
        <f>F107+F108</f>
        <v>0</v>
      </c>
      <c r="G106" s="401">
        <f t="shared" si="10"/>
        <v>0</v>
      </c>
      <c r="H106" s="406">
        <f>H107+H108</f>
        <v>0</v>
      </c>
      <c r="I106" s="394">
        <f>I107+I108</f>
        <v>0</v>
      </c>
      <c r="J106" s="394">
        <f>J107+J108</f>
        <v>0</v>
      </c>
      <c r="K106" s="401">
        <f t="shared" si="11"/>
        <v>0</v>
      </c>
      <c r="L106" s="395">
        <f t="shared" si="12"/>
        <v>0</v>
      </c>
      <c r="M106" s="395">
        <f t="shared" si="13"/>
        <v>0</v>
      </c>
      <c r="N106" s="395">
        <f t="shared" si="14"/>
        <v>0</v>
      </c>
      <c r="O106" s="395">
        <f t="shared" si="15"/>
        <v>0</v>
      </c>
    </row>
    <row r="107" spans="1:15" ht="22.5">
      <c r="A107" s="402" t="s">
        <v>633</v>
      </c>
      <c r="B107" s="403" t="s">
        <v>527</v>
      </c>
      <c r="C107" s="351" t="s">
        <v>528</v>
      </c>
      <c r="D107" s="399"/>
      <c r="E107" s="411"/>
      <c r="F107" s="411"/>
      <c r="G107" s="401">
        <f t="shared" si="10"/>
        <v>0</v>
      </c>
      <c r="H107" s="399"/>
      <c r="I107" s="411"/>
      <c r="J107" s="411"/>
      <c r="K107" s="401">
        <f t="shared" si="11"/>
        <v>0</v>
      </c>
      <c r="L107" s="395">
        <f t="shared" si="12"/>
        <v>0</v>
      </c>
      <c r="M107" s="395">
        <f t="shared" si="13"/>
        <v>0</v>
      </c>
      <c r="N107" s="395">
        <f t="shared" si="14"/>
        <v>0</v>
      </c>
      <c r="O107" s="395">
        <f t="shared" si="15"/>
        <v>0</v>
      </c>
    </row>
    <row r="108" spans="1:15" ht="12.75">
      <c r="A108" s="435" t="s">
        <v>530</v>
      </c>
      <c r="B108" s="403" t="s">
        <v>529</v>
      </c>
      <c r="C108" s="405" t="s">
        <v>531</v>
      </c>
      <c r="D108" s="425"/>
      <c r="E108" s="424"/>
      <c r="F108" s="424"/>
      <c r="G108" s="401">
        <f t="shared" si="10"/>
        <v>0</v>
      </c>
      <c r="H108" s="425"/>
      <c r="I108" s="424"/>
      <c r="J108" s="424"/>
      <c r="K108" s="401">
        <f t="shared" si="11"/>
        <v>0</v>
      </c>
      <c r="L108" s="395">
        <f t="shared" si="12"/>
        <v>0</v>
      </c>
      <c r="M108" s="395">
        <f t="shared" si="13"/>
        <v>0</v>
      </c>
      <c r="N108" s="395">
        <f t="shared" si="14"/>
        <v>0</v>
      </c>
      <c r="O108" s="395">
        <f t="shared" si="15"/>
        <v>0</v>
      </c>
    </row>
    <row r="109" spans="1:15" ht="12.75">
      <c r="A109" s="436" t="s">
        <v>402</v>
      </c>
      <c r="B109" s="393" t="s">
        <v>422</v>
      </c>
      <c r="C109" s="349" t="s">
        <v>344</v>
      </c>
      <c r="D109" s="406">
        <f>SUM(D110:D124)</f>
        <v>0</v>
      </c>
      <c r="E109" s="394">
        <f>SUM(E110:E124)</f>
        <v>0</v>
      </c>
      <c r="F109" s="394">
        <f>SUM(F110:F124)</f>
        <v>0</v>
      </c>
      <c r="G109" s="401">
        <f t="shared" si="10"/>
        <v>0</v>
      </c>
      <c r="H109" s="406">
        <f>SUM(H110:H124)</f>
        <v>0</v>
      </c>
      <c r="I109" s="394">
        <f>SUM(I110:I124)</f>
        <v>0</v>
      </c>
      <c r="J109" s="394">
        <f>SUM(J110:J124)</f>
        <v>0</v>
      </c>
      <c r="K109" s="401">
        <f t="shared" si="11"/>
        <v>0</v>
      </c>
      <c r="L109" s="395">
        <f t="shared" si="12"/>
        <v>0</v>
      </c>
      <c r="M109" s="395">
        <f t="shared" si="13"/>
        <v>0</v>
      </c>
      <c r="N109" s="395">
        <f t="shared" si="14"/>
        <v>0</v>
      </c>
      <c r="O109" s="395">
        <f t="shared" si="15"/>
        <v>0</v>
      </c>
    </row>
    <row r="110" spans="1:15" ht="12.75">
      <c r="A110" s="431" t="s">
        <v>715</v>
      </c>
      <c r="B110" s="393" t="s">
        <v>733</v>
      </c>
      <c r="C110" s="349"/>
      <c r="D110" s="425"/>
      <c r="E110" s="424"/>
      <c r="F110" s="424"/>
      <c r="G110" s="401">
        <f t="shared" si="10"/>
        <v>0</v>
      </c>
      <c r="H110" s="425"/>
      <c r="I110" s="424"/>
      <c r="J110" s="424"/>
      <c r="K110" s="401">
        <f t="shared" si="11"/>
        <v>0</v>
      </c>
      <c r="L110" s="395">
        <f t="shared" si="12"/>
        <v>0</v>
      </c>
      <c r="M110" s="395">
        <f t="shared" si="13"/>
        <v>0</v>
      </c>
      <c r="N110" s="395">
        <f t="shared" si="14"/>
        <v>0</v>
      </c>
      <c r="O110" s="395">
        <f t="shared" si="15"/>
        <v>0</v>
      </c>
    </row>
    <row r="111" spans="1:15" ht="12.75">
      <c r="A111" s="431" t="s">
        <v>716</v>
      </c>
      <c r="B111" s="393" t="s">
        <v>734</v>
      </c>
      <c r="C111" s="349"/>
      <c r="D111" s="425"/>
      <c r="E111" s="424"/>
      <c r="F111" s="424"/>
      <c r="G111" s="401">
        <f t="shared" si="10"/>
        <v>0</v>
      </c>
      <c r="H111" s="425"/>
      <c r="I111" s="424"/>
      <c r="J111" s="424"/>
      <c r="K111" s="401">
        <f t="shared" si="11"/>
        <v>0</v>
      </c>
      <c r="L111" s="395">
        <f t="shared" si="12"/>
        <v>0</v>
      </c>
      <c r="M111" s="395">
        <f t="shared" si="13"/>
        <v>0</v>
      </c>
      <c r="N111" s="395">
        <f t="shared" si="14"/>
        <v>0</v>
      </c>
      <c r="O111" s="395">
        <f t="shared" si="15"/>
        <v>0</v>
      </c>
    </row>
    <row r="112" spans="1:15" ht="22.5">
      <c r="A112" s="431" t="s">
        <v>717</v>
      </c>
      <c r="B112" s="393" t="s">
        <v>735</v>
      </c>
      <c r="C112" s="349"/>
      <c r="D112" s="425"/>
      <c r="E112" s="424"/>
      <c r="F112" s="424"/>
      <c r="G112" s="401">
        <f t="shared" si="10"/>
        <v>0</v>
      </c>
      <c r="H112" s="425"/>
      <c r="I112" s="424"/>
      <c r="J112" s="424"/>
      <c r="K112" s="401">
        <f t="shared" si="11"/>
        <v>0</v>
      </c>
      <c r="L112" s="395">
        <f t="shared" si="12"/>
        <v>0</v>
      </c>
      <c r="M112" s="395">
        <f t="shared" si="13"/>
        <v>0</v>
      </c>
      <c r="N112" s="395">
        <f t="shared" si="14"/>
        <v>0</v>
      </c>
      <c r="O112" s="395">
        <f t="shared" si="15"/>
        <v>0</v>
      </c>
    </row>
    <row r="113" spans="1:15" ht="12.75">
      <c r="A113" s="431" t="s">
        <v>718</v>
      </c>
      <c r="B113" s="393" t="s">
        <v>736</v>
      </c>
      <c r="C113" s="349"/>
      <c r="D113" s="425"/>
      <c r="E113" s="424"/>
      <c r="F113" s="424"/>
      <c r="G113" s="401">
        <f t="shared" si="10"/>
        <v>0</v>
      </c>
      <c r="H113" s="425"/>
      <c r="I113" s="424"/>
      <c r="J113" s="424"/>
      <c r="K113" s="401">
        <f t="shared" si="11"/>
        <v>0</v>
      </c>
      <c r="L113" s="395">
        <f t="shared" si="12"/>
        <v>0</v>
      </c>
      <c r="M113" s="395">
        <f t="shared" si="13"/>
        <v>0</v>
      </c>
      <c r="N113" s="395">
        <f t="shared" si="14"/>
        <v>0</v>
      </c>
      <c r="O113" s="395">
        <f t="shared" si="15"/>
        <v>0</v>
      </c>
    </row>
    <row r="114" spans="1:15" ht="22.5">
      <c r="A114" s="431" t="s">
        <v>719</v>
      </c>
      <c r="B114" s="393" t="s">
        <v>737</v>
      </c>
      <c r="C114" s="349"/>
      <c r="D114" s="425"/>
      <c r="E114" s="424"/>
      <c r="F114" s="424"/>
      <c r="G114" s="401">
        <f t="shared" si="10"/>
        <v>0</v>
      </c>
      <c r="H114" s="425"/>
      <c r="I114" s="424"/>
      <c r="J114" s="424"/>
      <c r="K114" s="401">
        <f t="shared" si="11"/>
        <v>0</v>
      </c>
      <c r="L114" s="395">
        <f t="shared" si="12"/>
        <v>0</v>
      </c>
      <c r="M114" s="395">
        <f t="shared" si="13"/>
        <v>0</v>
      </c>
      <c r="N114" s="395">
        <f t="shared" si="14"/>
        <v>0</v>
      </c>
      <c r="O114" s="395">
        <f t="shared" si="15"/>
        <v>0</v>
      </c>
    </row>
    <row r="115" spans="1:15" ht="22.5">
      <c r="A115" s="431" t="s">
        <v>720</v>
      </c>
      <c r="B115" s="393" t="s">
        <v>738</v>
      </c>
      <c r="C115" s="349"/>
      <c r="D115" s="425"/>
      <c r="E115" s="424"/>
      <c r="F115" s="424"/>
      <c r="G115" s="401">
        <f t="shared" si="10"/>
        <v>0</v>
      </c>
      <c r="H115" s="425"/>
      <c r="I115" s="424"/>
      <c r="J115" s="424"/>
      <c r="K115" s="401">
        <f t="shared" si="11"/>
        <v>0</v>
      </c>
      <c r="L115" s="395">
        <f t="shared" si="12"/>
        <v>0</v>
      </c>
      <c r="M115" s="395">
        <f t="shared" si="13"/>
        <v>0</v>
      </c>
      <c r="N115" s="395">
        <f t="shared" si="14"/>
        <v>0</v>
      </c>
      <c r="O115" s="395">
        <f t="shared" si="15"/>
        <v>0</v>
      </c>
    </row>
    <row r="116" spans="1:15" ht="22.5">
      <c r="A116" s="431" t="s">
        <v>721</v>
      </c>
      <c r="B116" s="393" t="s">
        <v>739</v>
      </c>
      <c r="C116" s="349"/>
      <c r="D116" s="425"/>
      <c r="E116" s="424"/>
      <c r="F116" s="424"/>
      <c r="G116" s="401">
        <f t="shared" si="10"/>
        <v>0</v>
      </c>
      <c r="H116" s="425"/>
      <c r="I116" s="424"/>
      <c r="J116" s="424"/>
      <c r="K116" s="401">
        <f t="shared" si="11"/>
        <v>0</v>
      </c>
      <c r="L116" s="395">
        <f t="shared" si="12"/>
        <v>0</v>
      </c>
      <c r="M116" s="395">
        <f t="shared" si="13"/>
        <v>0</v>
      </c>
      <c r="N116" s="395">
        <f t="shared" si="14"/>
        <v>0</v>
      </c>
      <c r="O116" s="395">
        <f t="shared" si="15"/>
        <v>0</v>
      </c>
    </row>
    <row r="117" spans="1:15" ht="22.5">
      <c r="A117" s="431" t="s">
        <v>722</v>
      </c>
      <c r="B117" s="393" t="s">
        <v>740</v>
      </c>
      <c r="C117" s="349"/>
      <c r="D117" s="425"/>
      <c r="E117" s="424"/>
      <c r="F117" s="424"/>
      <c r="G117" s="401">
        <f t="shared" si="10"/>
        <v>0</v>
      </c>
      <c r="H117" s="425"/>
      <c r="I117" s="424"/>
      <c r="J117" s="424"/>
      <c r="K117" s="401">
        <f t="shared" si="11"/>
        <v>0</v>
      </c>
      <c r="L117" s="395">
        <f t="shared" si="12"/>
        <v>0</v>
      </c>
      <c r="M117" s="395">
        <f t="shared" si="13"/>
        <v>0</v>
      </c>
      <c r="N117" s="395">
        <f t="shared" si="14"/>
        <v>0</v>
      </c>
      <c r="O117" s="395">
        <f t="shared" si="15"/>
        <v>0</v>
      </c>
    </row>
    <row r="118" spans="1:15" ht="22.5">
      <c r="A118" s="431" t="s">
        <v>723</v>
      </c>
      <c r="B118" s="393" t="s">
        <v>741</v>
      </c>
      <c r="C118" s="349"/>
      <c r="D118" s="425"/>
      <c r="E118" s="424"/>
      <c r="F118" s="424"/>
      <c r="G118" s="401">
        <f t="shared" si="10"/>
        <v>0</v>
      </c>
      <c r="H118" s="425"/>
      <c r="I118" s="424"/>
      <c r="J118" s="424"/>
      <c r="K118" s="401">
        <f t="shared" si="11"/>
        <v>0</v>
      </c>
      <c r="L118" s="395">
        <f t="shared" si="12"/>
        <v>0</v>
      </c>
      <c r="M118" s="395">
        <f t="shared" si="13"/>
        <v>0</v>
      </c>
      <c r="N118" s="395">
        <f t="shared" si="14"/>
        <v>0</v>
      </c>
      <c r="O118" s="395">
        <f t="shared" si="15"/>
        <v>0</v>
      </c>
    </row>
    <row r="119" spans="1:15" ht="22.5">
      <c r="A119" s="431" t="s">
        <v>724</v>
      </c>
      <c r="B119" s="393" t="s">
        <v>742</v>
      </c>
      <c r="C119" s="349"/>
      <c r="D119" s="425"/>
      <c r="E119" s="424"/>
      <c r="F119" s="424"/>
      <c r="G119" s="401">
        <f t="shared" si="10"/>
        <v>0</v>
      </c>
      <c r="H119" s="425"/>
      <c r="I119" s="424"/>
      <c r="J119" s="424"/>
      <c r="K119" s="401">
        <f t="shared" si="11"/>
        <v>0</v>
      </c>
      <c r="L119" s="395">
        <f t="shared" si="12"/>
        <v>0</v>
      </c>
      <c r="M119" s="395">
        <f t="shared" si="13"/>
        <v>0</v>
      </c>
      <c r="N119" s="395">
        <f t="shared" si="14"/>
        <v>0</v>
      </c>
      <c r="O119" s="395">
        <f t="shared" si="15"/>
        <v>0</v>
      </c>
    </row>
    <row r="120" spans="1:15" ht="22.5">
      <c r="A120" s="431" t="s">
        <v>725</v>
      </c>
      <c r="B120" s="393" t="s">
        <v>743</v>
      </c>
      <c r="C120" s="349"/>
      <c r="D120" s="425"/>
      <c r="E120" s="424"/>
      <c r="F120" s="424"/>
      <c r="G120" s="401">
        <f t="shared" si="10"/>
        <v>0</v>
      </c>
      <c r="H120" s="425"/>
      <c r="I120" s="424"/>
      <c r="J120" s="424"/>
      <c r="K120" s="401">
        <f t="shared" si="11"/>
        <v>0</v>
      </c>
      <c r="L120" s="395">
        <f t="shared" si="12"/>
        <v>0</v>
      </c>
      <c r="M120" s="395">
        <f t="shared" si="13"/>
        <v>0</v>
      </c>
      <c r="N120" s="395">
        <f t="shared" si="14"/>
        <v>0</v>
      </c>
      <c r="O120" s="395">
        <f t="shared" si="15"/>
        <v>0</v>
      </c>
    </row>
    <row r="121" spans="1:15" ht="22.5">
      <c r="A121" s="431" t="s">
        <v>726</v>
      </c>
      <c r="B121" s="393" t="s">
        <v>744</v>
      </c>
      <c r="C121" s="349"/>
      <c r="D121" s="425"/>
      <c r="E121" s="424"/>
      <c r="F121" s="424"/>
      <c r="G121" s="401">
        <f t="shared" si="10"/>
        <v>0</v>
      </c>
      <c r="H121" s="425"/>
      <c r="I121" s="424"/>
      <c r="J121" s="424"/>
      <c r="K121" s="401">
        <f t="shared" si="11"/>
        <v>0</v>
      </c>
      <c r="L121" s="395">
        <f t="shared" si="12"/>
        <v>0</v>
      </c>
      <c r="M121" s="395">
        <f t="shared" si="13"/>
        <v>0</v>
      </c>
      <c r="N121" s="395">
        <f t="shared" si="14"/>
        <v>0</v>
      </c>
      <c r="O121" s="395">
        <f t="shared" si="15"/>
        <v>0</v>
      </c>
    </row>
    <row r="122" spans="1:15" ht="22.5">
      <c r="A122" s="431" t="s">
        <v>727</v>
      </c>
      <c r="B122" s="393" t="s">
        <v>745</v>
      </c>
      <c r="C122" s="349"/>
      <c r="D122" s="425"/>
      <c r="E122" s="424"/>
      <c r="F122" s="424"/>
      <c r="G122" s="401">
        <f t="shared" si="10"/>
        <v>0</v>
      </c>
      <c r="H122" s="425"/>
      <c r="I122" s="424"/>
      <c r="J122" s="424"/>
      <c r="K122" s="401">
        <f t="shared" si="11"/>
        <v>0</v>
      </c>
      <c r="L122" s="395">
        <f t="shared" si="12"/>
        <v>0</v>
      </c>
      <c r="M122" s="395">
        <f t="shared" si="13"/>
        <v>0</v>
      </c>
      <c r="N122" s="395">
        <f t="shared" si="14"/>
        <v>0</v>
      </c>
      <c r="O122" s="395">
        <f t="shared" si="15"/>
        <v>0</v>
      </c>
    </row>
    <row r="123" spans="1:15" ht="22.5">
      <c r="A123" s="431" t="s">
        <v>728</v>
      </c>
      <c r="B123" s="393" t="s">
        <v>746</v>
      </c>
      <c r="C123" s="349"/>
      <c r="D123" s="425"/>
      <c r="E123" s="424"/>
      <c r="F123" s="424"/>
      <c r="G123" s="401">
        <f t="shared" si="10"/>
        <v>0</v>
      </c>
      <c r="H123" s="425"/>
      <c r="I123" s="424"/>
      <c r="J123" s="424"/>
      <c r="K123" s="401">
        <f t="shared" si="11"/>
        <v>0</v>
      </c>
      <c r="L123" s="395">
        <f t="shared" si="12"/>
        <v>0</v>
      </c>
      <c r="M123" s="395">
        <f t="shared" si="13"/>
        <v>0</v>
      </c>
      <c r="N123" s="395">
        <f t="shared" si="14"/>
        <v>0</v>
      </c>
      <c r="O123" s="395">
        <f t="shared" si="15"/>
        <v>0</v>
      </c>
    </row>
    <row r="124" spans="1:15" ht="18.75" customHeight="1">
      <c r="A124" s="431" t="s">
        <v>732</v>
      </c>
      <c r="B124" s="393" t="s">
        <v>747</v>
      </c>
      <c r="C124" s="349"/>
      <c r="D124" s="425"/>
      <c r="E124" s="424"/>
      <c r="F124" s="424"/>
      <c r="G124" s="401">
        <f t="shared" si="10"/>
        <v>0</v>
      </c>
      <c r="H124" s="425"/>
      <c r="I124" s="424"/>
      <c r="J124" s="424"/>
      <c r="K124" s="401">
        <f t="shared" si="11"/>
        <v>0</v>
      </c>
      <c r="L124" s="395">
        <f t="shared" si="12"/>
        <v>0</v>
      </c>
      <c r="M124" s="395">
        <f t="shared" si="13"/>
        <v>0</v>
      </c>
      <c r="N124" s="395">
        <f t="shared" si="14"/>
        <v>0</v>
      </c>
      <c r="O124" s="395">
        <f t="shared" si="15"/>
        <v>0</v>
      </c>
    </row>
    <row r="125" spans="1:15" ht="12.75">
      <c r="A125" s="160" t="s">
        <v>309</v>
      </c>
      <c r="B125" s="393" t="s">
        <v>410</v>
      </c>
      <c r="C125" s="349" t="s">
        <v>345</v>
      </c>
      <c r="D125" s="425">
        <f>SUM(D126:D131)</f>
        <v>0</v>
      </c>
      <c r="E125" s="424">
        <f>SUM(E126:E131)</f>
        <v>0</v>
      </c>
      <c r="F125" s="424">
        <f>SUM(F126:F131)</f>
        <v>0</v>
      </c>
      <c r="G125" s="401">
        <f aca="true" t="shared" si="16" ref="G125:G158">F125+E125+D125</f>
        <v>0</v>
      </c>
      <c r="H125" s="425">
        <f>SUM(H126:H131)</f>
        <v>0</v>
      </c>
      <c r="I125" s="424">
        <f>SUM(I126:I131)</f>
        <v>0</v>
      </c>
      <c r="J125" s="424">
        <f>SUM(J126:J131)</f>
        <v>0</v>
      </c>
      <c r="K125" s="401">
        <f aca="true" t="shared" si="17" ref="K125:K158">J125+I125+H125</f>
        <v>0</v>
      </c>
      <c r="L125" s="395">
        <f t="shared" si="12"/>
        <v>0</v>
      </c>
      <c r="M125" s="395">
        <f t="shared" si="13"/>
        <v>0</v>
      </c>
      <c r="N125" s="395">
        <f t="shared" si="14"/>
        <v>0</v>
      </c>
      <c r="O125" s="395">
        <f t="shared" si="15"/>
        <v>0</v>
      </c>
    </row>
    <row r="126" spans="1:15" ht="12.75">
      <c r="A126" s="437" t="s">
        <v>200</v>
      </c>
      <c r="B126" s="438"/>
      <c r="C126" s="439"/>
      <c r="D126" s="441"/>
      <c r="E126" s="440"/>
      <c r="F126" s="440"/>
      <c r="G126" s="401">
        <f t="shared" si="16"/>
        <v>0</v>
      </c>
      <c r="H126" s="441"/>
      <c r="I126" s="440"/>
      <c r="J126" s="440"/>
      <c r="K126" s="401">
        <f t="shared" si="17"/>
        <v>0</v>
      </c>
      <c r="L126" s="395">
        <f t="shared" si="12"/>
        <v>0</v>
      </c>
      <c r="M126" s="395">
        <f t="shared" si="13"/>
        <v>0</v>
      </c>
      <c r="N126" s="395">
        <f t="shared" si="14"/>
        <v>0</v>
      </c>
      <c r="O126" s="395">
        <f t="shared" si="15"/>
        <v>0</v>
      </c>
    </row>
    <row r="127" spans="1:15" ht="12.75">
      <c r="A127" s="437" t="s">
        <v>201</v>
      </c>
      <c r="B127" s="438"/>
      <c r="C127" s="439"/>
      <c r="D127" s="441"/>
      <c r="E127" s="440"/>
      <c r="F127" s="440"/>
      <c r="G127" s="401">
        <f t="shared" si="16"/>
        <v>0</v>
      </c>
      <c r="H127" s="441"/>
      <c r="I127" s="440"/>
      <c r="J127" s="440"/>
      <c r="K127" s="401">
        <f t="shared" si="17"/>
        <v>0</v>
      </c>
      <c r="L127" s="395">
        <f t="shared" si="12"/>
        <v>0</v>
      </c>
      <c r="M127" s="395">
        <f t="shared" si="13"/>
        <v>0</v>
      </c>
      <c r="N127" s="395">
        <f t="shared" si="14"/>
        <v>0</v>
      </c>
      <c r="O127" s="395">
        <f t="shared" si="15"/>
        <v>0</v>
      </c>
    </row>
    <row r="128" spans="1:15" ht="12.75">
      <c r="A128" s="437" t="s">
        <v>202</v>
      </c>
      <c r="B128" s="438"/>
      <c r="C128" s="439"/>
      <c r="D128" s="441"/>
      <c r="E128" s="440"/>
      <c r="F128" s="440"/>
      <c r="G128" s="401">
        <f t="shared" si="16"/>
        <v>0</v>
      </c>
      <c r="H128" s="441"/>
      <c r="I128" s="440"/>
      <c r="J128" s="440"/>
      <c r="K128" s="401">
        <f t="shared" si="17"/>
        <v>0</v>
      </c>
      <c r="L128" s="395">
        <f t="shared" si="12"/>
        <v>0</v>
      </c>
      <c r="M128" s="395">
        <f t="shared" si="13"/>
        <v>0</v>
      </c>
      <c r="N128" s="395">
        <f t="shared" si="14"/>
        <v>0</v>
      </c>
      <c r="O128" s="395">
        <f t="shared" si="15"/>
        <v>0</v>
      </c>
    </row>
    <row r="129" spans="1:15" ht="12.75">
      <c r="A129" s="437" t="s">
        <v>203</v>
      </c>
      <c r="B129" s="438"/>
      <c r="C129" s="439"/>
      <c r="D129" s="441"/>
      <c r="E129" s="440"/>
      <c r="F129" s="440"/>
      <c r="G129" s="401">
        <f t="shared" si="16"/>
        <v>0</v>
      </c>
      <c r="H129" s="441"/>
      <c r="I129" s="440"/>
      <c r="J129" s="440"/>
      <c r="K129" s="401">
        <f t="shared" si="17"/>
        <v>0</v>
      </c>
      <c r="L129" s="395">
        <f t="shared" si="12"/>
        <v>0</v>
      </c>
      <c r="M129" s="395">
        <f t="shared" si="13"/>
        <v>0</v>
      </c>
      <c r="N129" s="395">
        <f t="shared" si="14"/>
        <v>0</v>
      </c>
      <c r="O129" s="395">
        <f t="shared" si="15"/>
        <v>0</v>
      </c>
    </row>
    <row r="130" spans="1:15" ht="12.75">
      <c r="A130" s="442" t="s">
        <v>204</v>
      </c>
      <c r="B130" s="438"/>
      <c r="C130" s="439"/>
      <c r="D130" s="441"/>
      <c r="E130" s="440"/>
      <c r="F130" s="440"/>
      <c r="G130" s="401">
        <f t="shared" si="16"/>
        <v>0</v>
      </c>
      <c r="H130" s="441"/>
      <c r="I130" s="440"/>
      <c r="J130" s="440"/>
      <c r="K130" s="401">
        <f t="shared" si="17"/>
        <v>0</v>
      </c>
      <c r="L130" s="395">
        <f t="shared" si="12"/>
        <v>0</v>
      </c>
      <c r="M130" s="395">
        <f t="shared" si="13"/>
        <v>0</v>
      </c>
      <c r="N130" s="395">
        <f t="shared" si="14"/>
        <v>0</v>
      </c>
      <c r="O130" s="395">
        <f t="shared" si="15"/>
        <v>0</v>
      </c>
    </row>
    <row r="131" spans="1:15" ht="12.75">
      <c r="A131" s="442" t="s">
        <v>205</v>
      </c>
      <c r="B131" s="438"/>
      <c r="C131" s="439"/>
      <c r="D131" s="441"/>
      <c r="E131" s="440"/>
      <c r="F131" s="440"/>
      <c r="G131" s="401">
        <f t="shared" si="16"/>
        <v>0</v>
      </c>
      <c r="H131" s="441"/>
      <c r="I131" s="440"/>
      <c r="J131" s="440"/>
      <c r="K131" s="401">
        <f t="shared" si="17"/>
        <v>0</v>
      </c>
      <c r="L131" s="395">
        <f t="shared" si="12"/>
        <v>0</v>
      </c>
      <c r="M131" s="395">
        <f t="shared" si="13"/>
        <v>0</v>
      </c>
      <c r="N131" s="395">
        <f t="shared" si="14"/>
        <v>0</v>
      </c>
      <c r="O131" s="395">
        <f t="shared" si="15"/>
        <v>0</v>
      </c>
    </row>
    <row r="132" spans="1:15" ht="12.75">
      <c r="A132" s="443" t="s">
        <v>532</v>
      </c>
      <c r="B132" s="403" t="s">
        <v>423</v>
      </c>
      <c r="C132" s="405" t="s">
        <v>533</v>
      </c>
      <c r="D132" s="406">
        <f>SUM(D133:D135)+D138</f>
        <v>0</v>
      </c>
      <c r="E132" s="394">
        <f>SUM(E133:E135)+E138</f>
        <v>-11605712.74</v>
      </c>
      <c r="F132" s="394">
        <f>SUM(F133:F135)+F138</f>
        <v>0</v>
      </c>
      <c r="G132" s="401">
        <f t="shared" si="16"/>
        <v>-11605712.74</v>
      </c>
      <c r="H132" s="406">
        <f>SUM(H133:H135)+H138</f>
        <v>0</v>
      </c>
      <c r="I132" s="394">
        <f>SUM(I133:I135)+I138</f>
        <v>-5141226.54</v>
      </c>
      <c r="J132" s="394">
        <f>SUM(J133:J135)+J138</f>
        <v>0</v>
      </c>
      <c r="K132" s="401">
        <f t="shared" si="17"/>
        <v>-5141226.54</v>
      </c>
      <c r="L132" s="395">
        <f t="shared" si="12"/>
        <v>0</v>
      </c>
      <c r="M132" s="395">
        <f t="shared" si="13"/>
        <v>6464486.2</v>
      </c>
      <c r="N132" s="395">
        <f t="shared" si="14"/>
        <v>0</v>
      </c>
      <c r="O132" s="395">
        <f t="shared" si="15"/>
        <v>6464486.2</v>
      </c>
    </row>
    <row r="133" spans="1:15" ht="22.5">
      <c r="A133" s="413" t="s">
        <v>310</v>
      </c>
      <c r="B133" s="393" t="s">
        <v>424</v>
      </c>
      <c r="C133" s="336" t="s">
        <v>346</v>
      </c>
      <c r="D133" s="399"/>
      <c r="E133" s="411"/>
      <c r="F133" s="411"/>
      <c r="G133" s="401">
        <f t="shared" si="16"/>
        <v>0</v>
      </c>
      <c r="H133" s="399"/>
      <c r="I133" s="411"/>
      <c r="J133" s="411"/>
      <c r="K133" s="401">
        <f t="shared" si="17"/>
        <v>0</v>
      </c>
      <c r="L133" s="395">
        <f t="shared" si="12"/>
        <v>0</v>
      </c>
      <c r="M133" s="395">
        <f t="shared" si="13"/>
        <v>0</v>
      </c>
      <c r="N133" s="395">
        <f t="shared" si="14"/>
        <v>0</v>
      </c>
      <c r="O133" s="395">
        <f t="shared" si="15"/>
        <v>0</v>
      </c>
    </row>
    <row r="134" spans="1:15" ht="22.5">
      <c r="A134" s="435" t="s">
        <v>534</v>
      </c>
      <c r="B134" s="314" t="s">
        <v>446</v>
      </c>
      <c r="C134" s="405" t="s">
        <v>347</v>
      </c>
      <c r="D134" s="425"/>
      <c r="E134" s="424"/>
      <c r="F134" s="424"/>
      <c r="G134" s="433">
        <f t="shared" si="16"/>
        <v>0</v>
      </c>
      <c r="H134" s="425"/>
      <c r="I134" s="424"/>
      <c r="J134" s="424"/>
      <c r="K134" s="433">
        <f t="shared" si="17"/>
        <v>0</v>
      </c>
      <c r="L134" s="395">
        <f t="shared" si="12"/>
        <v>0</v>
      </c>
      <c r="M134" s="395">
        <f t="shared" si="13"/>
        <v>0</v>
      </c>
      <c r="N134" s="395">
        <f t="shared" si="14"/>
        <v>0</v>
      </c>
      <c r="O134" s="395">
        <f t="shared" si="15"/>
        <v>0</v>
      </c>
    </row>
    <row r="135" spans="1:15" ht="12.75">
      <c r="A135" s="435" t="s">
        <v>603</v>
      </c>
      <c r="B135" s="314" t="s">
        <v>602</v>
      </c>
      <c r="C135" s="405" t="s">
        <v>604</v>
      </c>
      <c r="D135" s="425"/>
      <c r="E135" s="424"/>
      <c r="F135" s="424"/>
      <c r="G135" s="433">
        <f t="shared" si="16"/>
        <v>0</v>
      </c>
      <c r="H135" s="425"/>
      <c r="I135" s="424"/>
      <c r="J135" s="424"/>
      <c r="K135" s="433">
        <f t="shared" si="17"/>
        <v>0</v>
      </c>
      <c r="L135" s="395">
        <f t="shared" si="12"/>
        <v>0</v>
      </c>
      <c r="M135" s="395">
        <f t="shared" si="13"/>
        <v>0</v>
      </c>
      <c r="N135" s="395">
        <f t="shared" si="14"/>
        <v>0</v>
      </c>
      <c r="O135" s="395">
        <f t="shared" si="15"/>
        <v>0</v>
      </c>
    </row>
    <row r="136" spans="1:15" ht="12.75">
      <c r="A136" s="444" t="s">
        <v>606</v>
      </c>
      <c r="B136" s="445" t="s">
        <v>605</v>
      </c>
      <c r="C136" s="405" t="s">
        <v>607</v>
      </c>
      <c r="D136" s="447">
        <f>-D20-D19-D45</f>
        <v>0</v>
      </c>
      <c r="E136" s="446">
        <f>-E20-E19-E45</f>
        <v>-17934261</v>
      </c>
      <c r="F136" s="446">
        <f>-F20-F19-F45</f>
        <v>0</v>
      </c>
      <c r="G136" s="433">
        <f t="shared" si="16"/>
        <v>-17934261</v>
      </c>
      <c r="H136" s="447">
        <f>-H20-H19-H45</f>
        <v>0</v>
      </c>
      <c r="I136" s="446">
        <f>-I20-I19-I45</f>
        <v>-11634348</v>
      </c>
      <c r="J136" s="446">
        <f>-J20-J19-J45</f>
        <v>0</v>
      </c>
      <c r="K136" s="433">
        <f t="shared" si="17"/>
        <v>-11634348</v>
      </c>
      <c r="L136" s="395">
        <f t="shared" si="12"/>
        <v>0</v>
      </c>
      <c r="M136" s="395">
        <f t="shared" si="13"/>
        <v>6299913</v>
      </c>
      <c r="N136" s="395">
        <f t="shared" si="14"/>
        <v>0</v>
      </c>
      <c r="O136" s="395">
        <f t="shared" si="15"/>
        <v>6299913</v>
      </c>
    </row>
    <row r="137" spans="1:15" ht="12.75">
      <c r="A137" s="444" t="s">
        <v>186</v>
      </c>
      <c r="B137" s="445" t="s">
        <v>187</v>
      </c>
      <c r="C137" s="405"/>
      <c r="D137" s="447">
        <f>D25+D24</f>
        <v>0</v>
      </c>
      <c r="E137" s="446">
        <f>E25+E24</f>
        <v>6328548.26</v>
      </c>
      <c r="F137" s="446">
        <f>F25+F24</f>
        <v>0</v>
      </c>
      <c r="G137" s="433">
        <f t="shared" si="16"/>
        <v>6328548.26</v>
      </c>
      <c r="H137" s="447">
        <f>H25+H24</f>
        <v>0</v>
      </c>
      <c r="I137" s="446">
        <f>I25+I24</f>
        <v>6493121.46</v>
      </c>
      <c r="J137" s="446">
        <f>J25+J24</f>
        <v>0</v>
      </c>
      <c r="K137" s="433">
        <f t="shared" si="17"/>
        <v>6493121.46</v>
      </c>
      <c r="L137" s="395">
        <f t="shared" si="12"/>
        <v>0</v>
      </c>
      <c r="M137" s="395">
        <f t="shared" si="13"/>
        <v>164573.2000000002</v>
      </c>
      <c r="N137" s="395">
        <f t="shared" si="14"/>
        <v>0</v>
      </c>
      <c r="O137" s="395">
        <f t="shared" si="15"/>
        <v>164573.2000000002</v>
      </c>
    </row>
    <row r="138" spans="1:15" ht="12.75">
      <c r="A138" s="444" t="s">
        <v>188</v>
      </c>
      <c r="B138" s="445" t="s">
        <v>189</v>
      </c>
      <c r="C138" s="405"/>
      <c r="D138" s="447">
        <f>D136+D137</f>
        <v>0</v>
      </c>
      <c r="E138" s="446">
        <f>E136+E137</f>
        <v>-11605712.74</v>
      </c>
      <c r="F138" s="446">
        <f>F136+F137</f>
        <v>0</v>
      </c>
      <c r="G138" s="433">
        <f t="shared" si="16"/>
        <v>-11605712.74</v>
      </c>
      <c r="H138" s="447">
        <f>H136+H137</f>
        <v>0</v>
      </c>
      <c r="I138" s="446">
        <f>I136+I137</f>
        <v>-5141226.54</v>
      </c>
      <c r="J138" s="446">
        <f>J136+J137</f>
        <v>0</v>
      </c>
      <c r="K138" s="433">
        <f t="shared" si="17"/>
        <v>-5141226.54</v>
      </c>
      <c r="L138" s="395">
        <f t="shared" si="12"/>
        <v>0</v>
      </c>
      <c r="M138" s="395">
        <f t="shared" si="13"/>
        <v>6464486.2</v>
      </c>
      <c r="N138" s="395">
        <f t="shared" si="14"/>
        <v>0</v>
      </c>
      <c r="O138" s="395">
        <f t="shared" si="15"/>
        <v>6464486.2</v>
      </c>
    </row>
    <row r="139" spans="1:15" ht="12.75">
      <c r="A139" s="434" t="s">
        <v>443</v>
      </c>
      <c r="B139" s="339" t="s">
        <v>535</v>
      </c>
      <c r="C139" s="405" t="s">
        <v>444</v>
      </c>
      <c r="D139" s="432">
        <f>D140+D141+D142</f>
        <v>0</v>
      </c>
      <c r="E139" s="400">
        <f>E140+E141+E142</f>
        <v>0</v>
      </c>
      <c r="F139" s="400">
        <f>F140+F141+F142</f>
        <v>0</v>
      </c>
      <c r="G139" s="433">
        <f t="shared" si="16"/>
        <v>0</v>
      </c>
      <c r="H139" s="432">
        <f>H140+H141+H142</f>
        <v>0</v>
      </c>
      <c r="I139" s="400">
        <f>I140+I141+I142</f>
        <v>0</v>
      </c>
      <c r="J139" s="400">
        <f>J140+J141+J142</f>
        <v>0</v>
      </c>
      <c r="K139" s="433">
        <f t="shared" si="17"/>
        <v>0</v>
      </c>
      <c r="L139" s="395">
        <f t="shared" si="12"/>
        <v>0</v>
      </c>
      <c r="M139" s="395">
        <f t="shared" si="13"/>
        <v>0</v>
      </c>
      <c r="N139" s="395">
        <f t="shared" si="14"/>
        <v>0</v>
      </c>
      <c r="O139" s="395">
        <f t="shared" si="15"/>
        <v>0</v>
      </c>
    </row>
    <row r="140" spans="1:15" ht="22.5">
      <c r="A140" s="402" t="s">
        <v>632</v>
      </c>
      <c r="B140" s="369" t="s">
        <v>536</v>
      </c>
      <c r="C140" s="448" t="s">
        <v>537</v>
      </c>
      <c r="D140" s="450"/>
      <c r="E140" s="449"/>
      <c r="F140" s="449"/>
      <c r="G140" s="433">
        <f t="shared" si="16"/>
        <v>0</v>
      </c>
      <c r="H140" s="450"/>
      <c r="I140" s="449"/>
      <c r="J140" s="449"/>
      <c r="K140" s="433">
        <f t="shared" si="17"/>
        <v>0</v>
      </c>
      <c r="L140" s="395">
        <f t="shared" si="12"/>
        <v>0</v>
      </c>
      <c r="M140" s="395">
        <f t="shared" si="13"/>
        <v>0</v>
      </c>
      <c r="N140" s="395">
        <f t="shared" si="14"/>
        <v>0</v>
      </c>
      <c r="O140" s="395">
        <f t="shared" si="15"/>
        <v>0</v>
      </c>
    </row>
    <row r="141" spans="1:15" ht="12.75">
      <c r="A141" s="435" t="s">
        <v>539</v>
      </c>
      <c r="B141" s="339" t="s">
        <v>538</v>
      </c>
      <c r="C141" s="405" t="s">
        <v>540</v>
      </c>
      <c r="D141" s="425"/>
      <c r="E141" s="424"/>
      <c r="F141" s="424"/>
      <c r="G141" s="433">
        <f t="shared" si="16"/>
        <v>0</v>
      </c>
      <c r="H141" s="425"/>
      <c r="I141" s="424"/>
      <c r="J141" s="424"/>
      <c r="K141" s="433">
        <f t="shared" si="17"/>
        <v>0</v>
      </c>
      <c r="L141" s="395">
        <f t="shared" si="12"/>
        <v>0</v>
      </c>
      <c r="M141" s="395">
        <f t="shared" si="13"/>
        <v>0</v>
      </c>
      <c r="N141" s="395">
        <f t="shared" si="14"/>
        <v>0</v>
      </c>
      <c r="O141" s="395">
        <f t="shared" si="15"/>
        <v>0</v>
      </c>
    </row>
    <row r="142" spans="1:15" ht="12.75">
      <c r="A142" s="451" t="s">
        <v>542</v>
      </c>
      <c r="B142" s="452" t="s">
        <v>541</v>
      </c>
      <c r="C142" s="448" t="s">
        <v>543</v>
      </c>
      <c r="D142" s="450"/>
      <c r="E142" s="449"/>
      <c r="F142" s="449"/>
      <c r="G142" s="433">
        <f t="shared" si="16"/>
        <v>0</v>
      </c>
      <c r="H142" s="450"/>
      <c r="I142" s="449"/>
      <c r="J142" s="449"/>
      <c r="K142" s="433">
        <f t="shared" si="17"/>
        <v>0</v>
      </c>
      <c r="L142" s="395">
        <f t="shared" si="12"/>
        <v>0</v>
      </c>
      <c r="M142" s="395">
        <f t="shared" si="13"/>
        <v>0</v>
      </c>
      <c r="N142" s="395">
        <f t="shared" si="14"/>
        <v>0</v>
      </c>
      <c r="O142" s="395">
        <f t="shared" si="15"/>
        <v>0</v>
      </c>
    </row>
    <row r="143" spans="1:15" ht="12.75">
      <c r="A143" s="444" t="s">
        <v>404</v>
      </c>
      <c r="B143" s="322" t="s">
        <v>917</v>
      </c>
      <c r="C143" s="453"/>
      <c r="D143" s="447">
        <f>SUM(D144:D156)</f>
        <v>0</v>
      </c>
      <c r="E143" s="446">
        <f>SUM(E144:E156)</f>
        <v>0</v>
      </c>
      <c r="F143" s="446">
        <f>SUM(F144:F156)</f>
        <v>0</v>
      </c>
      <c r="G143" s="433">
        <f t="shared" si="16"/>
        <v>0</v>
      </c>
      <c r="H143" s="447">
        <f>SUM(H144:H156)</f>
        <v>0</v>
      </c>
      <c r="I143" s="446">
        <f>SUM(I144:I156)</f>
        <v>0</v>
      </c>
      <c r="J143" s="446">
        <f>SUM(J144:J156)</f>
        <v>0</v>
      </c>
      <c r="K143" s="433">
        <f t="shared" si="17"/>
        <v>0</v>
      </c>
      <c r="L143" s="395">
        <f t="shared" si="12"/>
        <v>0</v>
      </c>
      <c r="M143" s="395">
        <f t="shared" si="13"/>
        <v>0</v>
      </c>
      <c r="N143" s="395">
        <f t="shared" si="14"/>
        <v>0</v>
      </c>
      <c r="O143" s="395">
        <f t="shared" si="15"/>
        <v>0</v>
      </c>
    </row>
    <row r="144" spans="1:15" ht="22.5">
      <c r="A144" s="444" t="s">
        <v>630</v>
      </c>
      <c r="B144" s="322"/>
      <c r="C144" s="453"/>
      <c r="D144" s="447"/>
      <c r="E144" s="446"/>
      <c r="F144" s="446"/>
      <c r="G144" s="433">
        <f t="shared" si="16"/>
        <v>0</v>
      </c>
      <c r="H144" s="447"/>
      <c r="I144" s="446"/>
      <c r="J144" s="446"/>
      <c r="K144" s="433">
        <f t="shared" si="17"/>
        <v>0</v>
      </c>
      <c r="L144" s="395">
        <f t="shared" si="12"/>
        <v>0</v>
      </c>
      <c r="M144" s="395">
        <f t="shared" si="13"/>
        <v>0</v>
      </c>
      <c r="N144" s="395">
        <f t="shared" si="14"/>
        <v>0</v>
      </c>
      <c r="O144" s="395">
        <f t="shared" si="15"/>
        <v>0</v>
      </c>
    </row>
    <row r="145" spans="1:15" ht="33.75">
      <c r="A145" s="444" t="s">
        <v>777</v>
      </c>
      <c r="B145" s="322"/>
      <c r="C145" s="453"/>
      <c r="D145" s="447"/>
      <c r="E145" s="446"/>
      <c r="F145" s="446"/>
      <c r="G145" s="433">
        <f t="shared" si="16"/>
        <v>0</v>
      </c>
      <c r="H145" s="447"/>
      <c r="I145" s="446"/>
      <c r="J145" s="446"/>
      <c r="K145" s="433">
        <f t="shared" si="17"/>
        <v>0</v>
      </c>
      <c r="L145" s="395">
        <f t="shared" si="12"/>
        <v>0</v>
      </c>
      <c r="M145" s="395">
        <f t="shared" si="13"/>
        <v>0</v>
      </c>
      <c r="N145" s="395">
        <f t="shared" si="14"/>
        <v>0</v>
      </c>
      <c r="O145" s="395">
        <f t="shared" si="15"/>
        <v>0</v>
      </c>
    </row>
    <row r="146" spans="1:15" ht="12.75">
      <c r="A146" s="444" t="s">
        <v>448</v>
      </c>
      <c r="B146" s="322"/>
      <c r="C146" s="453"/>
      <c r="D146" s="447"/>
      <c r="E146" s="446"/>
      <c r="F146" s="446"/>
      <c r="G146" s="433">
        <f t="shared" si="16"/>
        <v>0</v>
      </c>
      <c r="H146" s="447"/>
      <c r="I146" s="446"/>
      <c r="J146" s="446"/>
      <c r="K146" s="433">
        <f t="shared" si="17"/>
        <v>0</v>
      </c>
      <c r="L146" s="395">
        <f t="shared" si="12"/>
        <v>0</v>
      </c>
      <c r="M146" s="395">
        <f t="shared" si="13"/>
        <v>0</v>
      </c>
      <c r="N146" s="395">
        <f t="shared" si="14"/>
        <v>0</v>
      </c>
      <c r="O146" s="395">
        <f t="shared" si="15"/>
        <v>0</v>
      </c>
    </row>
    <row r="147" spans="1:15" ht="12.75">
      <c r="A147" s="444" t="s">
        <v>405</v>
      </c>
      <c r="B147" s="322"/>
      <c r="C147" s="453"/>
      <c r="D147" s="447"/>
      <c r="E147" s="446"/>
      <c r="F147" s="446"/>
      <c r="G147" s="433">
        <f t="shared" si="16"/>
        <v>0</v>
      </c>
      <c r="H147" s="447"/>
      <c r="I147" s="446"/>
      <c r="J147" s="446"/>
      <c r="K147" s="433">
        <f t="shared" si="17"/>
        <v>0</v>
      </c>
      <c r="L147" s="395">
        <f aca="true" t="shared" si="18" ref="L147:L210">H147-D147</f>
        <v>0</v>
      </c>
      <c r="M147" s="395">
        <f aca="true" t="shared" si="19" ref="M147:M210">I147-E147</f>
        <v>0</v>
      </c>
      <c r="N147" s="395">
        <f aca="true" t="shared" si="20" ref="N147:N210">J147-F147</f>
        <v>0</v>
      </c>
      <c r="O147" s="395">
        <f aca="true" t="shared" si="21" ref="O147:O210">K147-G147</f>
        <v>0</v>
      </c>
    </row>
    <row r="148" spans="1:15" ht="12.75">
      <c r="A148" s="444" t="s">
        <v>778</v>
      </c>
      <c r="B148" s="322"/>
      <c r="C148" s="453"/>
      <c r="D148" s="447"/>
      <c r="E148" s="446"/>
      <c r="F148" s="446"/>
      <c r="G148" s="433">
        <f t="shared" si="16"/>
        <v>0</v>
      </c>
      <c r="H148" s="447"/>
      <c r="I148" s="446"/>
      <c r="J148" s="446"/>
      <c r="K148" s="433">
        <f t="shared" si="17"/>
        <v>0</v>
      </c>
      <c r="L148" s="395">
        <f t="shared" si="18"/>
        <v>0</v>
      </c>
      <c r="M148" s="395">
        <f t="shared" si="19"/>
        <v>0</v>
      </c>
      <c r="N148" s="395">
        <f t="shared" si="20"/>
        <v>0</v>
      </c>
      <c r="O148" s="395">
        <f t="shared" si="21"/>
        <v>0</v>
      </c>
    </row>
    <row r="149" spans="1:15" ht="22.5">
      <c r="A149" s="444" t="s">
        <v>779</v>
      </c>
      <c r="B149" s="322"/>
      <c r="C149" s="453"/>
      <c r="D149" s="447"/>
      <c r="E149" s="446"/>
      <c r="F149" s="446"/>
      <c r="G149" s="433">
        <f t="shared" si="16"/>
        <v>0</v>
      </c>
      <c r="H149" s="447"/>
      <c r="I149" s="446"/>
      <c r="J149" s="446"/>
      <c r="K149" s="433">
        <f t="shared" si="17"/>
        <v>0</v>
      </c>
      <c r="L149" s="395">
        <f t="shared" si="18"/>
        <v>0</v>
      </c>
      <c r="M149" s="395">
        <f t="shared" si="19"/>
        <v>0</v>
      </c>
      <c r="N149" s="395">
        <f t="shared" si="20"/>
        <v>0</v>
      </c>
      <c r="O149" s="395">
        <f t="shared" si="21"/>
        <v>0</v>
      </c>
    </row>
    <row r="150" spans="1:15" ht="22.5">
      <c r="A150" s="444" t="s">
        <v>780</v>
      </c>
      <c r="B150" s="322"/>
      <c r="C150" s="453"/>
      <c r="D150" s="447"/>
      <c r="E150" s="446"/>
      <c r="F150" s="446"/>
      <c r="G150" s="433">
        <f t="shared" si="16"/>
        <v>0</v>
      </c>
      <c r="H150" s="447"/>
      <c r="I150" s="446"/>
      <c r="J150" s="446"/>
      <c r="K150" s="433">
        <f t="shared" si="17"/>
        <v>0</v>
      </c>
      <c r="L150" s="395">
        <f t="shared" si="18"/>
        <v>0</v>
      </c>
      <c r="M150" s="395">
        <f t="shared" si="19"/>
        <v>0</v>
      </c>
      <c r="N150" s="395">
        <f t="shared" si="20"/>
        <v>0</v>
      </c>
      <c r="O150" s="395">
        <f t="shared" si="21"/>
        <v>0</v>
      </c>
    </row>
    <row r="151" spans="1:15" ht="22.5">
      <c r="A151" s="444" t="s">
        <v>781</v>
      </c>
      <c r="B151" s="322"/>
      <c r="C151" s="453"/>
      <c r="D151" s="447"/>
      <c r="E151" s="446"/>
      <c r="F151" s="446"/>
      <c r="G151" s="433">
        <f t="shared" si="16"/>
        <v>0</v>
      </c>
      <c r="H151" s="447"/>
      <c r="I151" s="446"/>
      <c r="J151" s="446"/>
      <c r="K151" s="433">
        <f t="shared" si="17"/>
        <v>0</v>
      </c>
      <c r="L151" s="395">
        <f t="shared" si="18"/>
        <v>0</v>
      </c>
      <c r="M151" s="395">
        <f t="shared" si="19"/>
        <v>0</v>
      </c>
      <c r="N151" s="395">
        <f t="shared" si="20"/>
        <v>0</v>
      </c>
      <c r="O151" s="395">
        <f t="shared" si="21"/>
        <v>0</v>
      </c>
    </row>
    <row r="152" spans="1:15" ht="22.5">
      <c r="A152" s="444" t="s">
        <v>782</v>
      </c>
      <c r="B152" s="322"/>
      <c r="C152" s="453"/>
      <c r="D152" s="447"/>
      <c r="E152" s="446"/>
      <c r="F152" s="446"/>
      <c r="G152" s="433">
        <f t="shared" si="16"/>
        <v>0</v>
      </c>
      <c r="H152" s="447"/>
      <c r="I152" s="446"/>
      <c r="J152" s="446"/>
      <c r="K152" s="433">
        <f t="shared" si="17"/>
        <v>0</v>
      </c>
      <c r="L152" s="395">
        <f t="shared" si="18"/>
        <v>0</v>
      </c>
      <c r="M152" s="395">
        <f t="shared" si="19"/>
        <v>0</v>
      </c>
      <c r="N152" s="395">
        <f t="shared" si="20"/>
        <v>0</v>
      </c>
      <c r="O152" s="395">
        <f t="shared" si="21"/>
        <v>0</v>
      </c>
    </row>
    <row r="153" spans="1:15" ht="22.5">
      <c r="A153" s="444" t="s">
        <v>783</v>
      </c>
      <c r="B153" s="322"/>
      <c r="C153" s="453"/>
      <c r="D153" s="447"/>
      <c r="E153" s="446"/>
      <c r="F153" s="446"/>
      <c r="G153" s="433">
        <f t="shared" si="16"/>
        <v>0</v>
      </c>
      <c r="H153" s="447"/>
      <c r="I153" s="446"/>
      <c r="J153" s="446"/>
      <c r="K153" s="433">
        <f t="shared" si="17"/>
        <v>0</v>
      </c>
      <c r="L153" s="395">
        <f t="shared" si="18"/>
        <v>0</v>
      </c>
      <c r="M153" s="395">
        <f t="shared" si="19"/>
        <v>0</v>
      </c>
      <c r="N153" s="395">
        <f t="shared" si="20"/>
        <v>0</v>
      </c>
      <c r="O153" s="395">
        <f t="shared" si="21"/>
        <v>0</v>
      </c>
    </row>
    <row r="154" spans="1:15" ht="22.5">
      <c r="A154" s="444" t="s">
        <v>784</v>
      </c>
      <c r="B154" s="322"/>
      <c r="C154" s="453"/>
      <c r="D154" s="447"/>
      <c r="E154" s="446"/>
      <c r="F154" s="446"/>
      <c r="G154" s="433">
        <f t="shared" si="16"/>
        <v>0</v>
      </c>
      <c r="H154" s="447"/>
      <c r="I154" s="446"/>
      <c r="J154" s="446"/>
      <c r="K154" s="433">
        <f t="shared" si="17"/>
        <v>0</v>
      </c>
      <c r="L154" s="395">
        <f t="shared" si="18"/>
        <v>0</v>
      </c>
      <c r="M154" s="395">
        <f t="shared" si="19"/>
        <v>0</v>
      </c>
      <c r="N154" s="395">
        <f t="shared" si="20"/>
        <v>0</v>
      </c>
      <c r="O154" s="395">
        <f t="shared" si="21"/>
        <v>0</v>
      </c>
    </row>
    <row r="155" spans="1:15" ht="12.75">
      <c r="A155" s="444" t="s">
        <v>785</v>
      </c>
      <c r="B155" s="322"/>
      <c r="C155" s="453"/>
      <c r="D155" s="447"/>
      <c r="E155" s="446"/>
      <c r="F155" s="446"/>
      <c r="G155" s="433">
        <f t="shared" si="16"/>
        <v>0</v>
      </c>
      <c r="H155" s="447"/>
      <c r="I155" s="446"/>
      <c r="J155" s="446"/>
      <c r="K155" s="433">
        <f t="shared" si="17"/>
        <v>0</v>
      </c>
      <c r="L155" s="395">
        <f t="shared" si="18"/>
        <v>0</v>
      </c>
      <c r="M155" s="395">
        <f t="shared" si="19"/>
        <v>0</v>
      </c>
      <c r="N155" s="395">
        <f t="shared" si="20"/>
        <v>0</v>
      </c>
      <c r="O155" s="395">
        <f t="shared" si="21"/>
        <v>0</v>
      </c>
    </row>
    <row r="156" spans="1:15" ht="13.5" thickBot="1">
      <c r="A156" s="444" t="s">
        <v>786</v>
      </c>
      <c r="B156" s="322"/>
      <c r="C156" s="453"/>
      <c r="D156" s="447"/>
      <c r="E156" s="446"/>
      <c r="F156" s="446"/>
      <c r="G156" s="433">
        <f t="shared" si="16"/>
        <v>0</v>
      </c>
      <c r="H156" s="447"/>
      <c r="I156" s="446"/>
      <c r="J156" s="446"/>
      <c r="K156" s="433">
        <f t="shared" si="17"/>
        <v>0</v>
      </c>
      <c r="L156" s="395">
        <f t="shared" si="18"/>
        <v>0</v>
      </c>
      <c r="M156" s="395">
        <f t="shared" si="19"/>
        <v>0</v>
      </c>
      <c r="N156" s="395">
        <f t="shared" si="20"/>
        <v>0</v>
      </c>
      <c r="O156" s="395">
        <f t="shared" si="21"/>
        <v>0</v>
      </c>
    </row>
    <row r="157" spans="1:15" ht="23.25" thickBot="1">
      <c r="A157" s="454" t="s">
        <v>190</v>
      </c>
      <c r="B157" s="455" t="s">
        <v>359</v>
      </c>
      <c r="C157" s="456"/>
      <c r="D157" s="420">
        <f>D61+D71+D75+D106+D109+D125+D132+D139+D86+D143</f>
        <v>0</v>
      </c>
      <c r="E157" s="420">
        <f>E61+E71+E75+E106+E109+E125+E132+E139+E86+E143</f>
        <v>-11533304.700000001</v>
      </c>
      <c r="F157" s="420">
        <f>F61+F71+F75+F106+F109+F125+F132+F139+F86+F143</f>
        <v>30468.83</v>
      </c>
      <c r="G157" s="457">
        <f>G61+G71+G75+G106+G109+G125+G132+G139+G86</f>
        <v>-11502835.870000001</v>
      </c>
      <c r="H157" s="420">
        <f>H61+H71+H75+H106+H109+H125+H132+H139+H86+H143</f>
        <v>0</v>
      </c>
      <c r="I157" s="420">
        <f>I61+I71+I75+I106+I109+I125+I132+I139+I86+I143</f>
        <v>-5141226.54</v>
      </c>
      <c r="J157" s="420">
        <f>J61+J71+J75+J106+J109+J125+J132+J139+J86+J143</f>
        <v>2242.95</v>
      </c>
      <c r="K157" s="457">
        <f>K61+K71+K75+K106+K109+K125+K132+K139+K86</f>
        <v>-5138983.59</v>
      </c>
      <c r="L157" s="395">
        <f t="shared" si="18"/>
        <v>0</v>
      </c>
      <c r="M157" s="395">
        <f t="shared" si="19"/>
        <v>6392078.160000001</v>
      </c>
      <c r="N157" s="395">
        <f t="shared" si="20"/>
        <v>-28225.88</v>
      </c>
      <c r="O157" s="395">
        <f t="shared" si="21"/>
        <v>6363852.280000001</v>
      </c>
    </row>
    <row r="158" spans="1:15" ht="13.5" thickBot="1">
      <c r="A158" s="458" t="s">
        <v>544</v>
      </c>
      <c r="B158" s="417" t="s">
        <v>425</v>
      </c>
      <c r="C158" s="418"/>
      <c r="D158" s="419">
        <f>D157+D59</f>
        <v>0</v>
      </c>
      <c r="E158" s="419">
        <f>E157+E59</f>
        <v>309515.4299999997</v>
      </c>
      <c r="F158" s="419">
        <f>F157+F59</f>
        <v>30468.83</v>
      </c>
      <c r="G158" s="457">
        <f t="shared" si="16"/>
        <v>339984.2599999997</v>
      </c>
      <c r="H158" s="419">
        <f>H157+H59</f>
        <v>0</v>
      </c>
      <c r="I158" s="419">
        <f>I157+I59</f>
        <v>214639.33999999892</v>
      </c>
      <c r="J158" s="419">
        <f>J157+J59</f>
        <v>2242.95</v>
      </c>
      <c r="K158" s="457">
        <f t="shared" si="17"/>
        <v>216882.28999999893</v>
      </c>
      <c r="L158" s="395">
        <f t="shared" si="18"/>
        <v>0</v>
      </c>
      <c r="M158" s="395">
        <f t="shared" si="19"/>
        <v>-94876.09000000078</v>
      </c>
      <c r="N158" s="395">
        <f t="shared" si="20"/>
        <v>-28225.88</v>
      </c>
      <c r="O158" s="395">
        <f t="shared" si="21"/>
        <v>-123101.97000000079</v>
      </c>
    </row>
    <row r="159" spans="1:15" ht="12.75">
      <c r="A159" s="701" t="s">
        <v>408</v>
      </c>
      <c r="B159" s="699" t="s">
        <v>366</v>
      </c>
      <c r="C159" s="699"/>
      <c r="D159" s="702"/>
      <c r="E159" s="703"/>
      <c r="F159" s="703"/>
      <c r="G159" s="703"/>
      <c r="H159" s="702"/>
      <c r="I159" s="703"/>
      <c r="J159" s="703"/>
      <c r="K159" s="703"/>
      <c r="L159" s="395">
        <f t="shared" si="18"/>
        <v>0</v>
      </c>
      <c r="M159" s="395">
        <f t="shared" si="19"/>
        <v>0</v>
      </c>
      <c r="N159" s="395">
        <f t="shared" si="20"/>
        <v>0</v>
      </c>
      <c r="O159" s="395">
        <f t="shared" si="21"/>
        <v>0</v>
      </c>
    </row>
    <row r="160" spans="1:15" ht="12.75">
      <c r="A160" s="700"/>
      <c r="B160" s="700"/>
      <c r="C160" s="700"/>
      <c r="D160" s="459"/>
      <c r="E160" s="459"/>
      <c r="F160" s="459"/>
      <c r="G160" s="459"/>
      <c r="H160" s="459"/>
      <c r="I160" s="459"/>
      <c r="J160" s="459"/>
      <c r="K160" s="459"/>
      <c r="L160" s="395">
        <f t="shared" si="18"/>
        <v>0</v>
      </c>
      <c r="M160" s="395">
        <f t="shared" si="19"/>
        <v>0</v>
      </c>
      <c r="N160" s="395">
        <f t="shared" si="20"/>
        <v>0</v>
      </c>
      <c r="O160" s="395">
        <f t="shared" si="21"/>
        <v>0</v>
      </c>
    </row>
    <row r="161" spans="1:15" ht="13.5" thickBot="1">
      <c r="A161" s="385">
        <v>1</v>
      </c>
      <c r="B161" s="386">
        <v>2</v>
      </c>
      <c r="C161" s="386"/>
      <c r="D161" s="460"/>
      <c r="E161" s="460"/>
      <c r="F161" s="460"/>
      <c r="G161" s="460"/>
      <c r="H161" s="460"/>
      <c r="I161" s="460"/>
      <c r="J161" s="460"/>
      <c r="K161" s="460"/>
      <c r="L161" s="395">
        <f t="shared" si="18"/>
        <v>0</v>
      </c>
      <c r="M161" s="395">
        <f t="shared" si="19"/>
        <v>0</v>
      </c>
      <c r="N161" s="395">
        <f t="shared" si="20"/>
        <v>0</v>
      </c>
      <c r="O161" s="395">
        <f t="shared" si="21"/>
        <v>0</v>
      </c>
    </row>
    <row r="162" spans="1:15" ht="12.75">
      <c r="A162" s="387" t="s">
        <v>375</v>
      </c>
      <c r="B162" s="461"/>
      <c r="C162" s="462"/>
      <c r="D162" s="422"/>
      <c r="E162" s="422"/>
      <c r="F162" s="422"/>
      <c r="G162" s="423"/>
      <c r="H162" s="422"/>
      <c r="I162" s="422"/>
      <c r="J162" s="422"/>
      <c r="K162" s="423"/>
      <c r="L162" s="395">
        <f t="shared" si="18"/>
        <v>0</v>
      </c>
      <c r="M162" s="395">
        <f t="shared" si="19"/>
        <v>0</v>
      </c>
      <c r="N162" s="395">
        <f t="shared" si="20"/>
        <v>0</v>
      </c>
      <c r="O162" s="395">
        <f t="shared" si="21"/>
        <v>0</v>
      </c>
    </row>
    <row r="163" spans="1:15" ht="12.75">
      <c r="A163" s="410" t="s">
        <v>403</v>
      </c>
      <c r="B163" s="289" t="s">
        <v>414</v>
      </c>
      <c r="C163" s="295" t="s">
        <v>348</v>
      </c>
      <c r="D163" s="406">
        <f>D164+D165+D166</f>
        <v>0</v>
      </c>
      <c r="E163" s="394">
        <f>E164+E165+E166</f>
        <v>0</v>
      </c>
      <c r="F163" s="394">
        <f>F164+F165+F166</f>
        <v>0</v>
      </c>
      <c r="G163" s="401">
        <f aca="true" t="shared" si="22" ref="G163:G226">F163+E163+D163</f>
        <v>0</v>
      </c>
      <c r="H163" s="406">
        <f>H164+H165+H166</f>
        <v>0</v>
      </c>
      <c r="I163" s="394">
        <f>I164+I165+I166</f>
        <v>0</v>
      </c>
      <c r="J163" s="394">
        <f>J164+J165+J166</f>
        <v>0</v>
      </c>
      <c r="K163" s="401">
        <f aca="true" t="shared" si="23" ref="K163:K244">J163+I163+H163</f>
        <v>0</v>
      </c>
      <c r="L163" s="395">
        <f t="shared" si="18"/>
        <v>0</v>
      </c>
      <c r="M163" s="395">
        <f t="shared" si="19"/>
        <v>0</v>
      </c>
      <c r="N163" s="395">
        <f t="shared" si="20"/>
        <v>0</v>
      </c>
      <c r="O163" s="395">
        <f t="shared" si="21"/>
        <v>0</v>
      </c>
    </row>
    <row r="164" spans="1:15" ht="22.5">
      <c r="A164" s="402" t="s">
        <v>631</v>
      </c>
      <c r="B164" s="369" t="s">
        <v>545</v>
      </c>
      <c r="C164" s="315" t="s">
        <v>546</v>
      </c>
      <c r="D164" s="399"/>
      <c r="E164" s="411"/>
      <c r="F164" s="411"/>
      <c r="G164" s="401">
        <f t="shared" si="22"/>
        <v>0</v>
      </c>
      <c r="H164" s="399"/>
      <c r="I164" s="411"/>
      <c r="J164" s="411"/>
      <c r="K164" s="401">
        <f t="shared" si="23"/>
        <v>0</v>
      </c>
      <c r="L164" s="395">
        <f t="shared" si="18"/>
        <v>0</v>
      </c>
      <c r="M164" s="395">
        <f t="shared" si="19"/>
        <v>0</v>
      </c>
      <c r="N164" s="395">
        <f t="shared" si="20"/>
        <v>0</v>
      </c>
      <c r="O164" s="395">
        <f t="shared" si="21"/>
        <v>0</v>
      </c>
    </row>
    <row r="165" spans="1:15" ht="22.5">
      <c r="A165" s="402" t="s">
        <v>548</v>
      </c>
      <c r="B165" s="369" t="s">
        <v>547</v>
      </c>
      <c r="C165" s="315" t="s">
        <v>549</v>
      </c>
      <c r="D165" s="399"/>
      <c r="E165" s="411"/>
      <c r="F165" s="411"/>
      <c r="G165" s="401">
        <f t="shared" si="22"/>
        <v>0</v>
      </c>
      <c r="H165" s="399"/>
      <c r="I165" s="411"/>
      <c r="J165" s="411"/>
      <c r="K165" s="401">
        <f t="shared" si="23"/>
        <v>0</v>
      </c>
      <c r="L165" s="395">
        <f t="shared" si="18"/>
        <v>0</v>
      </c>
      <c r="M165" s="395">
        <f t="shared" si="19"/>
        <v>0</v>
      </c>
      <c r="N165" s="395">
        <f t="shared" si="20"/>
        <v>0</v>
      </c>
      <c r="O165" s="395">
        <f t="shared" si="21"/>
        <v>0</v>
      </c>
    </row>
    <row r="166" spans="1:15" ht="12.75">
      <c r="A166" s="402" t="s">
        <v>551</v>
      </c>
      <c r="B166" s="369" t="s">
        <v>550</v>
      </c>
      <c r="C166" s="315" t="s">
        <v>552</v>
      </c>
      <c r="D166" s="399"/>
      <c r="E166" s="411"/>
      <c r="F166" s="411"/>
      <c r="G166" s="401">
        <f t="shared" si="22"/>
        <v>0</v>
      </c>
      <c r="H166" s="399"/>
      <c r="I166" s="411"/>
      <c r="J166" s="411"/>
      <c r="K166" s="401">
        <f t="shared" si="23"/>
        <v>0</v>
      </c>
      <c r="L166" s="395">
        <f t="shared" si="18"/>
        <v>0</v>
      </c>
      <c r="M166" s="395">
        <f t="shared" si="19"/>
        <v>0</v>
      </c>
      <c r="N166" s="395">
        <f t="shared" si="20"/>
        <v>0</v>
      </c>
      <c r="O166" s="395">
        <f t="shared" si="21"/>
        <v>0</v>
      </c>
    </row>
    <row r="167" spans="1:15" ht="12.75">
      <c r="A167" s="434" t="s">
        <v>447</v>
      </c>
      <c r="B167" s="369" t="s">
        <v>411</v>
      </c>
      <c r="C167" s="315" t="s">
        <v>349</v>
      </c>
      <c r="D167" s="406">
        <f>SUM(D168:D189)</f>
        <v>0</v>
      </c>
      <c r="E167" s="394">
        <f>SUM(E168:E189)</f>
        <v>377132.54</v>
      </c>
      <c r="F167" s="394">
        <f>SUM(F168:F189)</f>
        <v>0</v>
      </c>
      <c r="G167" s="401">
        <f t="shared" si="22"/>
        <v>377132.54</v>
      </c>
      <c r="H167" s="406">
        <f>SUM(H168:H189)</f>
        <v>0</v>
      </c>
      <c r="I167" s="394">
        <f>SUM(I168:I189)</f>
        <v>407360.41000000003</v>
      </c>
      <c r="J167" s="394">
        <f>SUM(J168:J189)</f>
        <v>0</v>
      </c>
      <c r="K167" s="401">
        <f t="shared" si="23"/>
        <v>407360.41000000003</v>
      </c>
      <c r="L167" s="395">
        <f t="shared" si="18"/>
        <v>0</v>
      </c>
      <c r="M167" s="395">
        <f t="shared" si="19"/>
        <v>30227.870000000054</v>
      </c>
      <c r="N167" s="395">
        <f t="shared" si="20"/>
        <v>0</v>
      </c>
      <c r="O167" s="395">
        <f t="shared" si="21"/>
        <v>30227.870000000054</v>
      </c>
    </row>
    <row r="168" spans="1:15" ht="12.75">
      <c r="A168" s="435" t="s">
        <v>748</v>
      </c>
      <c r="B168" s="369" t="s">
        <v>733</v>
      </c>
      <c r="C168" s="315"/>
      <c r="D168" s="425"/>
      <c r="E168" s="424">
        <v>377132.54</v>
      </c>
      <c r="F168" s="424"/>
      <c r="G168" s="401">
        <f t="shared" si="22"/>
        <v>377132.54</v>
      </c>
      <c r="H168" s="425"/>
      <c r="I168" s="424">
        <v>331176.65</v>
      </c>
      <c r="J168" s="424"/>
      <c r="K168" s="401">
        <f t="shared" si="23"/>
        <v>331176.65</v>
      </c>
      <c r="L168" s="395">
        <f t="shared" si="18"/>
        <v>0</v>
      </c>
      <c r="M168" s="395">
        <f t="shared" si="19"/>
        <v>-45955.889999999956</v>
      </c>
      <c r="N168" s="395">
        <f t="shared" si="20"/>
        <v>0</v>
      </c>
      <c r="O168" s="395">
        <f t="shared" si="21"/>
        <v>-45955.889999999956</v>
      </c>
    </row>
    <row r="169" spans="1:15" ht="12.75">
      <c r="A169" s="435" t="s">
        <v>749</v>
      </c>
      <c r="B169" s="369" t="s">
        <v>734</v>
      </c>
      <c r="C169" s="315"/>
      <c r="D169" s="425"/>
      <c r="E169" s="424"/>
      <c r="F169" s="424"/>
      <c r="G169" s="401">
        <f t="shared" si="22"/>
        <v>0</v>
      </c>
      <c r="H169" s="425"/>
      <c r="I169" s="424"/>
      <c r="J169" s="424"/>
      <c r="K169" s="401">
        <f t="shared" si="23"/>
        <v>0</v>
      </c>
      <c r="L169" s="395">
        <f t="shared" si="18"/>
        <v>0</v>
      </c>
      <c r="M169" s="395">
        <f t="shared" si="19"/>
        <v>0</v>
      </c>
      <c r="N169" s="395">
        <f t="shared" si="20"/>
        <v>0</v>
      </c>
      <c r="O169" s="395">
        <f t="shared" si="21"/>
        <v>0</v>
      </c>
    </row>
    <row r="170" spans="1:15" ht="12.75">
      <c r="A170" s="435" t="s">
        <v>750</v>
      </c>
      <c r="B170" s="369" t="s">
        <v>735</v>
      </c>
      <c r="C170" s="315"/>
      <c r="D170" s="425"/>
      <c r="E170" s="424"/>
      <c r="F170" s="424"/>
      <c r="G170" s="401">
        <f t="shared" si="22"/>
        <v>0</v>
      </c>
      <c r="H170" s="425"/>
      <c r="I170" s="424"/>
      <c r="J170" s="424"/>
      <c r="K170" s="401">
        <f t="shared" si="23"/>
        <v>0</v>
      </c>
      <c r="L170" s="395">
        <f t="shared" si="18"/>
        <v>0</v>
      </c>
      <c r="M170" s="395">
        <f t="shared" si="19"/>
        <v>0</v>
      </c>
      <c r="N170" s="395">
        <f t="shared" si="20"/>
        <v>0</v>
      </c>
      <c r="O170" s="395">
        <f t="shared" si="21"/>
        <v>0</v>
      </c>
    </row>
    <row r="171" spans="1:15" ht="12.75">
      <c r="A171" s="435" t="s">
        <v>751</v>
      </c>
      <c r="B171" s="369" t="s">
        <v>736</v>
      </c>
      <c r="C171" s="315"/>
      <c r="D171" s="425"/>
      <c r="E171" s="424"/>
      <c r="F171" s="424"/>
      <c r="G171" s="401">
        <f t="shared" si="22"/>
        <v>0</v>
      </c>
      <c r="H171" s="425"/>
      <c r="I171" s="653"/>
      <c r="J171" s="424"/>
      <c r="K171" s="401">
        <f t="shared" si="23"/>
        <v>0</v>
      </c>
      <c r="L171" s="395">
        <f t="shared" si="18"/>
        <v>0</v>
      </c>
      <c r="M171" s="395">
        <f t="shared" si="19"/>
        <v>0</v>
      </c>
      <c r="N171" s="395">
        <f t="shared" si="20"/>
        <v>0</v>
      </c>
      <c r="O171" s="395">
        <f t="shared" si="21"/>
        <v>0</v>
      </c>
    </row>
    <row r="172" spans="1:15" ht="12.75">
      <c r="A172" s="435" t="s">
        <v>752</v>
      </c>
      <c r="B172" s="369" t="s">
        <v>737</v>
      </c>
      <c r="C172" s="315"/>
      <c r="D172" s="425"/>
      <c r="E172" s="424"/>
      <c r="F172" s="424"/>
      <c r="G172" s="401">
        <f t="shared" si="22"/>
        <v>0</v>
      </c>
      <c r="H172" s="425"/>
      <c r="I172" s="424"/>
      <c r="J172" s="424"/>
      <c r="K172" s="401">
        <f t="shared" si="23"/>
        <v>0</v>
      </c>
      <c r="L172" s="395">
        <f t="shared" si="18"/>
        <v>0</v>
      </c>
      <c r="M172" s="395">
        <f t="shared" si="19"/>
        <v>0</v>
      </c>
      <c r="N172" s="395">
        <f t="shared" si="20"/>
        <v>0</v>
      </c>
      <c r="O172" s="395">
        <f t="shared" si="21"/>
        <v>0</v>
      </c>
    </row>
    <row r="173" spans="1:15" ht="12.75">
      <c r="A173" s="435" t="s">
        <v>753</v>
      </c>
      <c r="B173" s="369" t="s">
        <v>738</v>
      </c>
      <c r="C173" s="315"/>
      <c r="D173" s="425"/>
      <c r="E173" s="424"/>
      <c r="F173" s="424"/>
      <c r="G173" s="401">
        <f t="shared" si="22"/>
        <v>0</v>
      </c>
      <c r="H173" s="425"/>
      <c r="I173" s="653">
        <v>63700.76</v>
      </c>
      <c r="J173" s="424"/>
      <c r="K173" s="401">
        <f t="shared" si="23"/>
        <v>63700.76</v>
      </c>
      <c r="L173" s="395">
        <f t="shared" si="18"/>
        <v>0</v>
      </c>
      <c r="M173" s="395">
        <f t="shared" si="19"/>
        <v>63700.76</v>
      </c>
      <c r="N173" s="395">
        <f t="shared" si="20"/>
        <v>0</v>
      </c>
      <c r="O173" s="395">
        <f t="shared" si="21"/>
        <v>63700.76</v>
      </c>
    </row>
    <row r="174" spans="1:15" ht="12.75">
      <c r="A174" s="435" t="s">
        <v>754</v>
      </c>
      <c r="B174" s="369" t="s">
        <v>739</v>
      </c>
      <c r="C174" s="315"/>
      <c r="D174" s="425"/>
      <c r="E174" s="424"/>
      <c r="F174" s="424"/>
      <c r="G174" s="401">
        <f t="shared" si="22"/>
        <v>0</v>
      </c>
      <c r="H174" s="425"/>
      <c r="I174" s="424"/>
      <c r="J174" s="424"/>
      <c r="K174" s="401">
        <f t="shared" si="23"/>
        <v>0</v>
      </c>
      <c r="L174" s="395">
        <f t="shared" si="18"/>
        <v>0</v>
      </c>
      <c r="M174" s="395">
        <f t="shared" si="19"/>
        <v>0</v>
      </c>
      <c r="N174" s="395">
        <f t="shared" si="20"/>
        <v>0</v>
      </c>
      <c r="O174" s="395">
        <f t="shared" si="21"/>
        <v>0</v>
      </c>
    </row>
    <row r="175" spans="1:15" ht="12.75">
      <c r="A175" s="435" t="s">
        <v>755</v>
      </c>
      <c r="B175" s="369" t="s">
        <v>740</v>
      </c>
      <c r="C175" s="315"/>
      <c r="D175" s="425"/>
      <c r="E175" s="424"/>
      <c r="F175" s="424"/>
      <c r="G175" s="401">
        <f t="shared" si="22"/>
        <v>0</v>
      </c>
      <c r="H175" s="425"/>
      <c r="I175" s="424"/>
      <c r="J175" s="424"/>
      <c r="K175" s="401">
        <f t="shared" si="23"/>
        <v>0</v>
      </c>
      <c r="L175" s="395">
        <f t="shared" si="18"/>
        <v>0</v>
      </c>
      <c r="M175" s="395">
        <f t="shared" si="19"/>
        <v>0</v>
      </c>
      <c r="N175" s="395">
        <f t="shared" si="20"/>
        <v>0</v>
      </c>
      <c r="O175" s="395">
        <f t="shared" si="21"/>
        <v>0</v>
      </c>
    </row>
    <row r="176" spans="1:15" ht="12.75">
      <c r="A176" s="435" t="s">
        <v>756</v>
      </c>
      <c r="B176" s="369" t="s">
        <v>741</v>
      </c>
      <c r="C176" s="315"/>
      <c r="D176" s="425"/>
      <c r="E176" s="424"/>
      <c r="F176" s="424"/>
      <c r="G176" s="401">
        <f t="shared" si="22"/>
        <v>0</v>
      </c>
      <c r="H176" s="425"/>
      <c r="I176" s="424">
        <v>12483</v>
      </c>
      <c r="J176" s="424"/>
      <c r="K176" s="401">
        <f t="shared" si="23"/>
        <v>12483</v>
      </c>
      <c r="L176" s="395">
        <f t="shared" si="18"/>
        <v>0</v>
      </c>
      <c r="M176" s="395">
        <f t="shared" si="19"/>
        <v>12483</v>
      </c>
      <c r="N176" s="395">
        <f t="shared" si="20"/>
        <v>0</v>
      </c>
      <c r="O176" s="395">
        <f t="shared" si="21"/>
        <v>12483</v>
      </c>
    </row>
    <row r="177" spans="1:15" ht="12.75">
      <c r="A177" s="435" t="s">
        <v>757</v>
      </c>
      <c r="B177" s="369" t="s">
        <v>742</v>
      </c>
      <c r="C177" s="315"/>
      <c r="D177" s="425"/>
      <c r="E177" s="424"/>
      <c r="F177" s="424"/>
      <c r="G177" s="401">
        <f t="shared" si="22"/>
        <v>0</v>
      </c>
      <c r="H177" s="425"/>
      <c r="I177" s="424"/>
      <c r="J177" s="424"/>
      <c r="K177" s="401">
        <f t="shared" si="23"/>
        <v>0</v>
      </c>
      <c r="L177" s="395">
        <f t="shared" si="18"/>
        <v>0</v>
      </c>
      <c r="M177" s="395">
        <f t="shared" si="19"/>
        <v>0</v>
      </c>
      <c r="N177" s="395">
        <f t="shared" si="20"/>
        <v>0</v>
      </c>
      <c r="O177" s="395">
        <f t="shared" si="21"/>
        <v>0</v>
      </c>
    </row>
    <row r="178" spans="1:15" ht="12.75">
      <c r="A178" s="435" t="s">
        <v>758</v>
      </c>
      <c r="B178" s="369" t="s">
        <v>743</v>
      </c>
      <c r="C178" s="315"/>
      <c r="D178" s="425"/>
      <c r="E178" s="424"/>
      <c r="F178" s="424"/>
      <c r="G178" s="401">
        <f t="shared" si="22"/>
        <v>0</v>
      </c>
      <c r="H178" s="425"/>
      <c r="I178" s="424"/>
      <c r="J178" s="424"/>
      <c r="K178" s="401">
        <f t="shared" si="23"/>
        <v>0</v>
      </c>
      <c r="L178" s="395">
        <f t="shared" si="18"/>
        <v>0</v>
      </c>
      <c r="M178" s="395">
        <f t="shared" si="19"/>
        <v>0</v>
      </c>
      <c r="N178" s="395">
        <f t="shared" si="20"/>
        <v>0</v>
      </c>
      <c r="O178" s="395">
        <f t="shared" si="21"/>
        <v>0</v>
      </c>
    </row>
    <row r="179" spans="1:15" ht="12.75">
      <c r="A179" s="435" t="s">
        <v>759</v>
      </c>
      <c r="B179" s="369" t="s">
        <v>744</v>
      </c>
      <c r="C179" s="315"/>
      <c r="D179" s="425"/>
      <c r="E179" s="424"/>
      <c r="F179" s="424"/>
      <c r="G179" s="401">
        <f t="shared" si="22"/>
        <v>0</v>
      </c>
      <c r="H179" s="425"/>
      <c r="I179" s="424"/>
      <c r="J179" s="424"/>
      <c r="K179" s="401">
        <f t="shared" si="23"/>
        <v>0</v>
      </c>
      <c r="L179" s="395">
        <f t="shared" si="18"/>
        <v>0</v>
      </c>
      <c r="M179" s="395">
        <f t="shared" si="19"/>
        <v>0</v>
      </c>
      <c r="N179" s="395">
        <f t="shared" si="20"/>
        <v>0</v>
      </c>
      <c r="O179" s="395">
        <f t="shared" si="21"/>
        <v>0</v>
      </c>
    </row>
    <row r="180" spans="1:15" ht="12.75">
      <c r="A180" s="435" t="s">
        <v>760</v>
      </c>
      <c r="B180" s="369" t="s">
        <v>745</v>
      </c>
      <c r="C180" s="315"/>
      <c r="D180" s="425"/>
      <c r="E180" s="424"/>
      <c r="F180" s="424"/>
      <c r="G180" s="401">
        <f t="shared" si="22"/>
        <v>0</v>
      </c>
      <c r="H180" s="425"/>
      <c r="I180" s="424"/>
      <c r="J180" s="424"/>
      <c r="K180" s="401">
        <f t="shared" si="23"/>
        <v>0</v>
      </c>
      <c r="L180" s="395">
        <f t="shared" si="18"/>
        <v>0</v>
      </c>
      <c r="M180" s="395">
        <f t="shared" si="19"/>
        <v>0</v>
      </c>
      <c r="N180" s="395">
        <f t="shared" si="20"/>
        <v>0</v>
      </c>
      <c r="O180" s="395">
        <f t="shared" si="21"/>
        <v>0</v>
      </c>
    </row>
    <row r="181" spans="1:15" ht="22.5">
      <c r="A181" s="435" t="s">
        <v>761</v>
      </c>
      <c r="B181" s="369" t="s">
        <v>746</v>
      </c>
      <c r="C181" s="315"/>
      <c r="D181" s="425"/>
      <c r="E181" s="424"/>
      <c r="F181" s="424"/>
      <c r="G181" s="401">
        <f t="shared" si="22"/>
        <v>0</v>
      </c>
      <c r="H181" s="425"/>
      <c r="I181" s="424"/>
      <c r="J181" s="424"/>
      <c r="K181" s="401">
        <f t="shared" si="23"/>
        <v>0</v>
      </c>
      <c r="L181" s="395">
        <f t="shared" si="18"/>
        <v>0</v>
      </c>
      <c r="M181" s="395">
        <f t="shared" si="19"/>
        <v>0</v>
      </c>
      <c r="N181" s="395">
        <f t="shared" si="20"/>
        <v>0</v>
      </c>
      <c r="O181" s="395">
        <f t="shared" si="21"/>
        <v>0</v>
      </c>
    </row>
    <row r="182" spans="1:15" ht="22.5">
      <c r="A182" s="435" t="s">
        <v>762</v>
      </c>
      <c r="B182" s="369" t="s">
        <v>747</v>
      </c>
      <c r="C182" s="315"/>
      <c r="D182" s="425"/>
      <c r="E182" s="424"/>
      <c r="F182" s="424"/>
      <c r="G182" s="401">
        <f t="shared" si="22"/>
        <v>0</v>
      </c>
      <c r="H182" s="425"/>
      <c r="I182" s="424"/>
      <c r="J182" s="424"/>
      <c r="K182" s="401">
        <f t="shared" si="23"/>
        <v>0</v>
      </c>
      <c r="L182" s="395">
        <f t="shared" si="18"/>
        <v>0</v>
      </c>
      <c r="M182" s="395">
        <f t="shared" si="19"/>
        <v>0</v>
      </c>
      <c r="N182" s="395">
        <f t="shared" si="20"/>
        <v>0</v>
      </c>
      <c r="O182" s="395">
        <f t="shared" si="21"/>
        <v>0</v>
      </c>
    </row>
    <row r="183" spans="1:15" ht="22.5">
      <c r="A183" s="435" t="s">
        <v>763</v>
      </c>
      <c r="B183" s="369" t="s">
        <v>770</v>
      </c>
      <c r="C183" s="315"/>
      <c r="D183" s="425"/>
      <c r="E183" s="424"/>
      <c r="F183" s="424"/>
      <c r="G183" s="401">
        <f t="shared" si="22"/>
        <v>0</v>
      </c>
      <c r="H183" s="425"/>
      <c r="I183" s="424"/>
      <c r="J183" s="424"/>
      <c r="K183" s="401">
        <f t="shared" si="23"/>
        <v>0</v>
      </c>
      <c r="L183" s="395">
        <f t="shared" si="18"/>
        <v>0</v>
      </c>
      <c r="M183" s="395">
        <f t="shared" si="19"/>
        <v>0</v>
      </c>
      <c r="N183" s="395">
        <f t="shared" si="20"/>
        <v>0</v>
      </c>
      <c r="O183" s="395">
        <f t="shared" si="21"/>
        <v>0</v>
      </c>
    </row>
    <row r="184" spans="1:15" ht="12.75">
      <c r="A184" s="435" t="s">
        <v>764</v>
      </c>
      <c r="B184" s="369" t="s">
        <v>771</v>
      </c>
      <c r="C184" s="315"/>
      <c r="D184" s="425"/>
      <c r="E184" s="424"/>
      <c r="F184" s="424"/>
      <c r="G184" s="401">
        <f t="shared" si="22"/>
        <v>0</v>
      </c>
      <c r="H184" s="425"/>
      <c r="I184" s="424"/>
      <c r="J184" s="424"/>
      <c r="K184" s="401">
        <f t="shared" si="23"/>
        <v>0</v>
      </c>
      <c r="L184" s="395">
        <f t="shared" si="18"/>
        <v>0</v>
      </c>
      <c r="M184" s="395">
        <f t="shared" si="19"/>
        <v>0</v>
      </c>
      <c r="N184" s="395">
        <f t="shared" si="20"/>
        <v>0</v>
      </c>
      <c r="O184" s="395">
        <f t="shared" si="21"/>
        <v>0</v>
      </c>
    </row>
    <row r="185" spans="1:15" ht="22.5">
      <c r="A185" s="435" t="s">
        <v>765</v>
      </c>
      <c r="B185" s="369" t="s">
        <v>772</v>
      </c>
      <c r="C185" s="315"/>
      <c r="D185" s="425"/>
      <c r="E185" s="424"/>
      <c r="F185" s="424"/>
      <c r="G185" s="401">
        <f t="shared" si="22"/>
        <v>0</v>
      </c>
      <c r="H185" s="425"/>
      <c r="I185" s="424"/>
      <c r="J185" s="424"/>
      <c r="K185" s="401">
        <f t="shared" si="23"/>
        <v>0</v>
      </c>
      <c r="L185" s="395">
        <f t="shared" si="18"/>
        <v>0</v>
      </c>
      <c r="M185" s="395">
        <f t="shared" si="19"/>
        <v>0</v>
      </c>
      <c r="N185" s="395">
        <f t="shared" si="20"/>
        <v>0</v>
      </c>
      <c r="O185" s="395">
        <f t="shared" si="21"/>
        <v>0</v>
      </c>
    </row>
    <row r="186" spans="1:15" ht="12.75">
      <c r="A186" s="435" t="s">
        <v>766</v>
      </c>
      <c r="B186" s="369" t="s">
        <v>773</v>
      </c>
      <c r="C186" s="315"/>
      <c r="D186" s="425"/>
      <c r="E186" s="424"/>
      <c r="F186" s="424"/>
      <c r="G186" s="401">
        <f t="shared" si="22"/>
        <v>0</v>
      </c>
      <c r="H186" s="425"/>
      <c r="I186" s="424"/>
      <c r="J186" s="424"/>
      <c r="K186" s="401">
        <f t="shared" si="23"/>
        <v>0</v>
      </c>
      <c r="L186" s="395">
        <f t="shared" si="18"/>
        <v>0</v>
      </c>
      <c r="M186" s="395">
        <f t="shared" si="19"/>
        <v>0</v>
      </c>
      <c r="N186" s="395">
        <f t="shared" si="20"/>
        <v>0</v>
      </c>
      <c r="O186" s="395">
        <f t="shared" si="21"/>
        <v>0</v>
      </c>
    </row>
    <row r="187" spans="1:15" ht="22.5">
      <c r="A187" s="435" t="s">
        <v>767</v>
      </c>
      <c r="B187" s="369" t="s">
        <v>774</v>
      </c>
      <c r="C187" s="315"/>
      <c r="D187" s="425"/>
      <c r="E187" s="424"/>
      <c r="F187" s="424"/>
      <c r="G187" s="401">
        <f t="shared" si="22"/>
        <v>0</v>
      </c>
      <c r="H187" s="425"/>
      <c r="I187" s="424"/>
      <c r="J187" s="424"/>
      <c r="K187" s="401">
        <f t="shared" si="23"/>
        <v>0</v>
      </c>
      <c r="L187" s="395">
        <f t="shared" si="18"/>
        <v>0</v>
      </c>
      <c r="M187" s="395">
        <f t="shared" si="19"/>
        <v>0</v>
      </c>
      <c r="N187" s="395">
        <f t="shared" si="20"/>
        <v>0</v>
      </c>
      <c r="O187" s="395">
        <f t="shared" si="21"/>
        <v>0</v>
      </c>
    </row>
    <row r="188" spans="1:15" ht="12.75">
      <c r="A188" s="435" t="s">
        <v>768</v>
      </c>
      <c r="B188" s="369" t="s">
        <v>775</v>
      </c>
      <c r="C188" s="315"/>
      <c r="D188" s="425"/>
      <c r="E188" s="424"/>
      <c r="F188" s="424"/>
      <c r="G188" s="401">
        <f t="shared" si="22"/>
        <v>0</v>
      </c>
      <c r="H188" s="425"/>
      <c r="I188" s="424"/>
      <c r="J188" s="424"/>
      <c r="K188" s="401">
        <f t="shared" si="23"/>
        <v>0</v>
      </c>
      <c r="L188" s="395">
        <f t="shared" si="18"/>
        <v>0</v>
      </c>
      <c r="M188" s="395">
        <f t="shared" si="19"/>
        <v>0</v>
      </c>
      <c r="N188" s="395">
        <f t="shared" si="20"/>
        <v>0</v>
      </c>
      <c r="O188" s="395">
        <f t="shared" si="21"/>
        <v>0</v>
      </c>
    </row>
    <row r="189" spans="1:15" ht="12.75">
      <c r="A189" s="435" t="s">
        <v>769</v>
      </c>
      <c r="B189" s="369" t="s">
        <v>776</v>
      </c>
      <c r="C189" s="315"/>
      <c r="D189" s="425"/>
      <c r="E189" s="424"/>
      <c r="F189" s="424"/>
      <c r="G189" s="401">
        <f t="shared" si="22"/>
        <v>0</v>
      </c>
      <c r="H189" s="425"/>
      <c r="I189" s="424"/>
      <c r="J189" s="424"/>
      <c r="K189" s="401">
        <f t="shared" si="23"/>
        <v>0</v>
      </c>
      <c r="L189" s="395">
        <f t="shared" si="18"/>
        <v>0</v>
      </c>
      <c r="M189" s="395">
        <f t="shared" si="19"/>
        <v>0</v>
      </c>
      <c r="N189" s="395">
        <f t="shared" si="20"/>
        <v>0</v>
      </c>
      <c r="O189" s="395">
        <f t="shared" si="21"/>
        <v>0</v>
      </c>
    </row>
    <row r="190" spans="1:15" ht="12.75">
      <c r="A190" s="434" t="s">
        <v>404</v>
      </c>
      <c r="B190" s="369" t="s">
        <v>360</v>
      </c>
      <c r="C190" s="315" t="s">
        <v>553</v>
      </c>
      <c r="D190" s="406">
        <f>SUM(D191:D203)</f>
        <v>0</v>
      </c>
      <c r="E190" s="394">
        <f>SUM(E191:E203)</f>
        <v>312680.97000000003</v>
      </c>
      <c r="F190" s="394">
        <f>SUM(F191:F203)</f>
        <v>0</v>
      </c>
      <c r="G190" s="401">
        <f t="shared" si="22"/>
        <v>312680.97000000003</v>
      </c>
      <c r="H190" s="406">
        <f>SUM(H191:H203)</f>
        <v>0</v>
      </c>
      <c r="I190" s="394">
        <f>SUM(I191:I203)</f>
        <v>267063.21</v>
      </c>
      <c r="J190" s="394">
        <f>SUM(J191:J203)</f>
        <v>0</v>
      </c>
      <c r="K190" s="401">
        <f t="shared" si="23"/>
        <v>267063.21</v>
      </c>
      <c r="L190" s="395">
        <f t="shared" si="18"/>
        <v>0</v>
      </c>
      <c r="M190" s="395">
        <f t="shared" si="19"/>
        <v>-45617.76000000001</v>
      </c>
      <c r="N190" s="395">
        <f t="shared" si="20"/>
        <v>0</v>
      </c>
      <c r="O190" s="395">
        <f t="shared" si="21"/>
        <v>-45617.76000000001</v>
      </c>
    </row>
    <row r="191" spans="1:15" ht="22.5">
      <c r="A191" s="435" t="s">
        <v>630</v>
      </c>
      <c r="B191" s="369" t="s">
        <v>361</v>
      </c>
      <c r="C191" s="315"/>
      <c r="D191" s="399"/>
      <c r="E191" s="411">
        <v>87239</v>
      </c>
      <c r="F191" s="411"/>
      <c r="G191" s="401">
        <f t="shared" si="22"/>
        <v>87239</v>
      </c>
      <c r="H191" s="399"/>
      <c r="I191" s="411">
        <v>68286</v>
      </c>
      <c r="J191" s="411"/>
      <c r="K191" s="401">
        <f t="shared" si="23"/>
        <v>68286</v>
      </c>
      <c r="L191" s="395">
        <f t="shared" si="18"/>
        <v>0</v>
      </c>
      <c r="M191" s="395">
        <f t="shared" si="19"/>
        <v>-18953</v>
      </c>
      <c r="N191" s="395">
        <f t="shared" si="20"/>
        <v>0</v>
      </c>
      <c r="O191" s="395">
        <f t="shared" si="21"/>
        <v>-18953</v>
      </c>
    </row>
    <row r="192" spans="1:15" ht="33.75">
      <c r="A192" s="435" t="s">
        <v>777</v>
      </c>
      <c r="B192" s="369" t="s">
        <v>362</v>
      </c>
      <c r="C192" s="315"/>
      <c r="D192" s="399"/>
      <c r="E192" s="411"/>
      <c r="F192" s="411"/>
      <c r="G192" s="401">
        <f t="shared" si="22"/>
        <v>0</v>
      </c>
      <c r="H192" s="399"/>
      <c r="I192" s="653">
        <v>15108.39</v>
      </c>
      <c r="J192" s="411"/>
      <c r="K192" s="401">
        <f t="shared" si="23"/>
        <v>15108.39</v>
      </c>
      <c r="L192" s="395">
        <f t="shared" si="18"/>
        <v>0</v>
      </c>
      <c r="M192" s="395">
        <f t="shared" si="19"/>
        <v>15108.39</v>
      </c>
      <c r="N192" s="395">
        <f t="shared" si="20"/>
        <v>0</v>
      </c>
      <c r="O192" s="395">
        <f t="shared" si="21"/>
        <v>15108.39</v>
      </c>
    </row>
    <row r="193" spans="1:15" ht="12.75">
      <c r="A193" s="435" t="s">
        <v>448</v>
      </c>
      <c r="B193" s="369" t="s">
        <v>426</v>
      </c>
      <c r="C193" s="315"/>
      <c r="D193" s="399"/>
      <c r="E193" s="411"/>
      <c r="F193" s="411"/>
      <c r="G193" s="401">
        <f t="shared" si="22"/>
        <v>0</v>
      </c>
      <c r="H193" s="399"/>
      <c r="I193" s="411"/>
      <c r="J193" s="411"/>
      <c r="K193" s="401">
        <f t="shared" si="23"/>
        <v>0</v>
      </c>
      <c r="L193" s="395">
        <f t="shared" si="18"/>
        <v>0</v>
      </c>
      <c r="M193" s="395">
        <f t="shared" si="19"/>
        <v>0</v>
      </c>
      <c r="N193" s="395">
        <f t="shared" si="20"/>
        <v>0</v>
      </c>
      <c r="O193" s="395">
        <f t="shared" si="21"/>
        <v>0</v>
      </c>
    </row>
    <row r="194" spans="1:15" ht="12.75">
      <c r="A194" s="435" t="s">
        <v>405</v>
      </c>
      <c r="B194" s="369" t="s">
        <v>427</v>
      </c>
      <c r="C194" s="315"/>
      <c r="D194" s="399"/>
      <c r="E194" s="411"/>
      <c r="F194" s="411"/>
      <c r="G194" s="401">
        <f t="shared" si="22"/>
        <v>0</v>
      </c>
      <c r="H194" s="399"/>
      <c r="I194" s="411"/>
      <c r="J194" s="411"/>
      <c r="K194" s="401">
        <f t="shared" si="23"/>
        <v>0</v>
      </c>
      <c r="L194" s="395">
        <f t="shared" si="18"/>
        <v>0</v>
      </c>
      <c r="M194" s="395">
        <f t="shared" si="19"/>
        <v>0</v>
      </c>
      <c r="N194" s="395">
        <f t="shared" si="20"/>
        <v>0</v>
      </c>
      <c r="O194" s="395">
        <f t="shared" si="21"/>
        <v>0</v>
      </c>
    </row>
    <row r="195" spans="1:15" ht="12.75">
      <c r="A195" s="435" t="s">
        <v>778</v>
      </c>
      <c r="B195" s="369" t="s">
        <v>428</v>
      </c>
      <c r="C195" s="315"/>
      <c r="D195" s="399"/>
      <c r="E195" s="411"/>
      <c r="F195" s="411"/>
      <c r="G195" s="401">
        <f t="shared" si="22"/>
        <v>0</v>
      </c>
      <c r="H195" s="399"/>
      <c r="I195" s="411"/>
      <c r="J195" s="411"/>
      <c r="K195" s="401">
        <f t="shared" si="23"/>
        <v>0</v>
      </c>
      <c r="L195" s="395">
        <f t="shared" si="18"/>
        <v>0</v>
      </c>
      <c r="M195" s="395">
        <f t="shared" si="19"/>
        <v>0</v>
      </c>
      <c r="N195" s="395">
        <f t="shared" si="20"/>
        <v>0</v>
      </c>
      <c r="O195" s="395">
        <f t="shared" si="21"/>
        <v>0</v>
      </c>
    </row>
    <row r="196" spans="1:15" ht="22.5">
      <c r="A196" s="435" t="s">
        <v>779</v>
      </c>
      <c r="B196" s="369" t="s">
        <v>429</v>
      </c>
      <c r="C196" s="315"/>
      <c r="D196" s="399"/>
      <c r="E196" s="411">
        <v>1357.08</v>
      </c>
      <c r="F196" s="411"/>
      <c r="G196" s="401">
        <f t="shared" si="22"/>
        <v>1357.08</v>
      </c>
      <c r="H196" s="399"/>
      <c r="I196" s="411">
        <v>1041.96</v>
      </c>
      <c r="J196" s="411"/>
      <c r="K196" s="401">
        <f t="shared" si="23"/>
        <v>1041.96</v>
      </c>
      <c r="L196" s="395">
        <f t="shared" si="18"/>
        <v>0</v>
      </c>
      <c r="M196" s="395">
        <f t="shared" si="19"/>
        <v>-315.1199999999999</v>
      </c>
      <c r="N196" s="395">
        <f t="shared" si="20"/>
        <v>0</v>
      </c>
      <c r="O196" s="395">
        <f t="shared" si="21"/>
        <v>-315.1199999999999</v>
      </c>
    </row>
    <row r="197" spans="1:15" ht="22.5">
      <c r="A197" s="435" t="s">
        <v>780</v>
      </c>
      <c r="B197" s="369" t="s">
        <v>787</v>
      </c>
      <c r="C197" s="315"/>
      <c r="D197" s="399"/>
      <c r="E197" s="411">
        <v>34605.69</v>
      </c>
      <c r="F197" s="411"/>
      <c r="G197" s="401">
        <f t="shared" si="22"/>
        <v>34605.69</v>
      </c>
      <c r="H197" s="399"/>
      <c r="I197" s="411">
        <v>27811.5</v>
      </c>
      <c r="J197" s="411"/>
      <c r="K197" s="401">
        <f t="shared" si="23"/>
        <v>27811.5</v>
      </c>
      <c r="L197" s="395">
        <f t="shared" si="18"/>
        <v>0</v>
      </c>
      <c r="M197" s="395">
        <f t="shared" si="19"/>
        <v>-6794.190000000002</v>
      </c>
      <c r="N197" s="395">
        <f t="shared" si="20"/>
        <v>0</v>
      </c>
      <c r="O197" s="395">
        <f t="shared" si="21"/>
        <v>-6794.190000000002</v>
      </c>
    </row>
    <row r="198" spans="1:15" ht="22.5">
      <c r="A198" s="435" t="s">
        <v>781</v>
      </c>
      <c r="B198" s="289" t="s">
        <v>788</v>
      </c>
      <c r="C198" s="295" t="s">
        <v>350</v>
      </c>
      <c r="D198" s="399"/>
      <c r="E198" s="411"/>
      <c r="F198" s="411"/>
      <c r="G198" s="401">
        <f t="shared" si="22"/>
        <v>0</v>
      </c>
      <c r="H198" s="399"/>
      <c r="I198" s="411"/>
      <c r="J198" s="411"/>
      <c r="K198" s="401">
        <f t="shared" si="23"/>
        <v>0</v>
      </c>
      <c r="L198" s="395">
        <f t="shared" si="18"/>
        <v>0</v>
      </c>
      <c r="M198" s="395">
        <f t="shared" si="19"/>
        <v>0</v>
      </c>
      <c r="N198" s="395">
        <f t="shared" si="20"/>
        <v>0</v>
      </c>
      <c r="O198" s="395">
        <f t="shared" si="21"/>
        <v>0</v>
      </c>
    </row>
    <row r="199" spans="1:15" ht="22.5">
      <c r="A199" s="435" t="s">
        <v>782</v>
      </c>
      <c r="B199" s="369" t="s">
        <v>789</v>
      </c>
      <c r="C199" s="315" t="s">
        <v>608</v>
      </c>
      <c r="D199" s="425"/>
      <c r="E199" s="424"/>
      <c r="F199" s="424"/>
      <c r="G199" s="401">
        <f t="shared" si="22"/>
        <v>0</v>
      </c>
      <c r="H199" s="425"/>
      <c r="I199" s="424"/>
      <c r="J199" s="424"/>
      <c r="K199" s="401">
        <f t="shared" si="23"/>
        <v>0</v>
      </c>
      <c r="L199" s="395">
        <f t="shared" si="18"/>
        <v>0</v>
      </c>
      <c r="M199" s="395">
        <f t="shared" si="19"/>
        <v>0</v>
      </c>
      <c r="N199" s="395">
        <f t="shared" si="20"/>
        <v>0</v>
      </c>
      <c r="O199" s="395">
        <f t="shared" si="21"/>
        <v>0</v>
      </c>
    </row>
    <row r="200" spans="1:15" ht="22.5">
      <c r="A200" s="435" t="s">
        <v>783</v>
      </c>
      <c r="B200" s="369" t="s">
        <v>790</v>
      </c>
      <c r="C200" s="315" t="s">
        <v>351</v>
      </c>
      <c r="D200" s="425"/>
      <c r="E200" s="424">
        <v>149279.2</v>
      </c>
      <c r="F200" s="424"/>
      <c r="G200" s="401">
        <f t="shared" si="22"/>
        <v>149279.2</v>
      </c>
      <c r="H200" s="425"/>
      <c r="I200" s="424">
        <v>114615.36</v>
      </c>
      <c r="J200" s="424"/>
      <c r="K200" s="401">
        <f t="shared" si="23"/>
        <v>114615.36</v>
      </c>
      <c r="L200" s="395">
        <f t="shared" si="18"/>
        <v>0</v>
      </c>
      <c r="M200" s="395">
        <f t="shared" si="19"/>
        <v>-34663.84000000001</v>
      </c>
      <c r="N200" s="395">
        <f t="shared" si="20"/>
        <v>0</v>
      </c>
      <c r="O200" s="395">
        <f t="shared" si="21"/>
        <v>-34663.84000000001</v>
      </c>
    </row>
    <row r="201" spans="1:15" ht="22.5">
      <c r="A201" s="435" t="s">
        <v>784</v>
      </c>
      <c r="B201" s="289" t="s">
        <v>791</v>
      </c>
      <c r="C201" s="295" t="s">
        <v>352</v>
      </c>
      <c r="D201" s="425"/>
      <c r="E201" s="424"/>
      <c r="F201" s="424"/>
      <c r="G201" s="401">
        <f t="shared" si="22"/>
        <v>0</v>
      </c>
      <c r="H201" s="425"/>
      <c r="I201" s="424"/>
      <c r="J201" s="424"/>
      <c r="K201" s="401">
        <f t="shared" si="23"/>
        <v>0</v>
      </c>
      <c r="L201" s="395">
        <f t="shared" si="18"/>
        <v>0</v>
      </c>
      <c r="M201" s="395">
        <f t="shared" si="19"/>
        <v>0</v>
      </c>
      <c r="N201" s="395">
        <f t="shared" si="20"/>
        <v>0</v>
      </c>
      <c r="O201" s="395">
        <f t="shared" si="21"/>
        <v>0</v>
      </c>
    </row>
    <row r="202" spans="1:15" ht="12.75">
      <c r="A202" s="435" t="s">
        <v>785</v>
      </c>
      <c r="B202" s="289" t="s">
        <v>792</v>
      </c>
      <c r="C202" s="295" t="s">
        <v>609</v>
      </c>
      <c r="D202" s="425"/>
      <c r="E202" s="424">
        <v>20000</v>
      </c>
      <c r="F202" s="424"/>
      <c r="G202" s="401">
        <f t="shared" si="22"/>
        <v>20000</v>
      </c>
      <c r="H202" s="425"/>
      <c r="I202" s="424">
        <v>20000</v>
      </c>
      <c r="J202" s="424"/>
      <c r="K202" s="401">
        <f t="shared" si="23"/>
        <v>20000</v>
      </c>
      <c r="L202" s="395">
        <f t="shared" si="18"/>
        <v>0</v>
      </c>
      <c r="M202" s="395">
        <f t="shared" si="19"/>
        <v>0</v>
      </c>
      <c r="N202" s="395">
        <f t="shared" si="20"/>
        <v>0</v>
      </c>
      <c r="O202" s="395">
        <f t="shared" si="21"/>
        <v>0</v>
      </c>
    </row>
    <row r="203" spans="1:15" ht="12.75">
      <c r="A203" s="435" t="s">
        <v>786</v>
      </c>
      <c r="B203" s="289" t="s">
        <v>793</v>
      </c>
      <c r="C203" s="295" t="s">
        <v>610</v>
      </c>
      <c r="D203" s="425"/>
      <c r="E203" s="424">
        <v>20200</v>
      </c>
      <c r="F203" s="424"/>
      <c r="G203" s="401">
        <f t="shared" si="22"/>
        <v>20200</v>
      </c>
      <c r="H203" s="425"/>
      <c r="I203" s="424">
        <v>20200</v>
      </c>
      <c r="J203" s="424"/>
      <c r="K203" s="401">
        <f t="shared" si="23"/>
        <v>20200</v>
      </c>
      <c r="L203" s="395">
        <f t="shared" si="18"/>
        <v>0</v>
      </c>
      <c r="M203" s="395">
        <f t="shared" si="19"/>
        <v>0</v>
      </c>
      <c r="N203" s="395">
        <f t="shared" si="20"/>
        <v>0</v>
      </c>
      <c r="O203" s="395">
        <f t="shared" si="21"/>
        <v>0</v>
      </c>
    </row>
    <row r="204" spans="1:15" ht="12.75">
      <c r="A204" s="434" t="s">
        <v>406</v>
      </c>
      <c r="B204" s="369" t="s">
        <v>363</v>
      </c>
      <c r="C204" s="315" t="s">
        <v>554</v>
      </c>
      <c r="D204" s="432">
        <f>SUM(D205:D209)</f>
        <v>0</v>
      </c>
      <c r="E204" s="400">
        <f>SUM(E205:E209)</f>
        <v>6170.37</v>
      </c>
      <c r="F204" s="400">
        <f>SUM(F205:F209)</f>
        <v>0</v>
      </c>
      <c r="G204" s="433">
        <f t="shared" si="22"/>
        <v>6170.37</v>
      </c>
      <c r="H204" s="432">
        <f>SUM(H205:H209)</f>
        <v>0</v>
      </c>
      <c r="I204" s="400">
        <f>SUM(I205:I209)</f>
        <v>4988.11</v>
      </c>
      <c r="J204" s="400">
        <f>SUM(J205:J209)</f>
        <v>0</v>
      </c>
      <c r="K204" s="433">
        <f t="shared" si="23"/>
        <v>4988.11</v>
      </c>
      <c r="L204" s="395">
        <f t="shared" si="18"/>
        <v>0</v>
      </c>
      <c r="M204" s="395">
        <f t="shared" si="19"/>
        <v>-1182.2600000000002</v>
      </c>
      <c r="N204" s="395">
        <f t="shared" si="20"/>
        <v>0</v>
      </c>
      <c r="O204" s="395">
        <f t="shared" si="21"/>
        <v>-1182.2600000000002</v>
      </c>
    </row>
    <row r="205" spans="1:15" ht="33.75">
      <c r="A205" s="413" t="s">
        <v>629</v>
      </c>
      <c r="B205" s="463" t="s">
        <v>430</v>
      </c>
      <c r="C205" s="464" t="s">
        <v>353</v>
      </c>
      <c r="D205" s="465"/>
      <c r="E205" s="466"/>
      <c r="F205" s="449"/>
      <c r="G205" s="467">
        <f t="shared" si="22"/>
        <v>0</v>
      </c>
      <c r="H205" s="465"/>
      <c r="I205" s="466"/>
      <c r="J205" s="449"/>
      <c r="K205" s="467">
        <f t="shared" si="23"/>
        <v>0</v>
      </c>
      <c r="L205" s="395">
        <f t="shared" si="18"/>
        <v>0</v>
      </c>
      <c r="M205" s="395">
        <f t="shared" si="19"/>
        <v>0</v>
      </c>
      <c r="N205" s="395">
        <f t="shared" si="20"/>
        <v>0</v>
      </c>
      <c r="O205" s="395">
        <f t="shared" si="21"/>
        <v>0</v>
      </c>
    </row>
    <row r="206" spans="1:15" ht="12.75">
      <c r="A206" s="431" t="s">
        <v>407</v>
      </c>
      <c r="B206" s="294" t="s">
        <v>431</v>
      </c>
      <c r="C206" s="319" t="s">
        <v>354</v>
      </c>
      <c r="D206" s="425"/>
      <c r="E206" s="424"/>
      <c r="F206" s="424"/>
      <c r="G206" s="433">
        <f t="shared" si="22"/>
        <v>0</v>
      </c>
      <c r="H206" s="425"/>
      <c r="I206" s="424"/>
      <c r="J206" s="424"/>
      <c r="K206" s="433">
        <f t="shared" si="23"/>
        <v>0</v>
      </c>
      <c r="L206" s="395">
        <f t="shared" si="18"/>
        <v>0</v>
      </c>
      <c r="M206" s="395">
        <f t="shared" si="19"/>
        <v>0</v>
      </c>
      <c r="N206" s="395">
        <f t="shared" si="20"/>
        <v>0</v>
      </c>
      <c r="O206" s="395">
        <f t="shared" si="21"/>
        <v>0</v>
      </c>
    </row>
    <row r="207" spans="1:15" ht="12.75">
      <c r="A207" s="435" t="s">
        <v>449</v>
      </c>
      <c r="B207" s="339" t="s">
        <v>432</v>
      </c>
      <c r="C207" s="453" t="s">
        <v>355</v>
      </c>
      <c r="D207" s="425"/>
      <c r="E207" s="424">
        <v>6170.37</v>
      </c>
      <c r="F207" s="424"/>
      <c r="G207" s="433">
        <f t="shared" si="22"/>
        <v>6170.37</v>
      </c>
      <c r="H207" s="425"/>
      <c r="I207" s="656">
        <v>4988.11</v>
      </c>
      <c r="J207" s="424"/>
      <c r="K207" s="433">
        <f t="shared" si="23"/>
        <v>4988.11</v>
      </c>
      <c r="L207" s="395">
        <f t="shared" si="18"/>
        <v>0</v>
      </c>
      <c r="M207" s="395">
        <f t="shared" si="19"/>
        <v>-1182.2600000000002</v>
      </c>
      <c r="N207" s="395">
        <f t="shared" si="20"/>
        <v>0</v>
      </c>
      <c r="O207" s="395">
        <f t="shared" si="21"/>
        <v>-1182.2600000000002</v>
      </c>
    </row>
    <row r="208" spans="1:15" ht="12.75">
      <c r="A208" s="402" t="s">
        <v>450</v>
      </c>
      <c r="B208" s="339" t="s">
        <v>439</v>
      </c>
      <c r="C208" s="453" t="s">
        <v>356</v>
      </c>
      <c r="D208" s="469"/>
      <c r="E208" s="468"/>
      <c r="F208" s="468"/>
      <c r="G208" s="470">
        <f t="shared" si="22"/>
        <v>0</v>
      </c>
      <c r="H208" s="469"/>
      <c r="I208" s="468"/>
      <c r="J208" s="468"/>
      <c r="K208" s="470">
        <f t="shared" si="23"/>
        <v>0</v>
      </c>
      <c r="L208" s="395">
        <f t="shared" si="18"/>
        <v>0</v>
      </c>
      <c r="M208" s="395">
        <f t="shared" si="19"/>
        <v>0</v>
      </c>
      <c r="N208" s="395">
        <f t="shared" si="20"/>
        <v>0</v>
      </c>
      <c r="O208" s="395">
        <f t="shared" si="21"/>
        <v>0</v>
      </c>
    </row>
    <row r="209" spans="1:15" ht="12.75">
      <c r="A209" s="471" t="s">
        <v>612</v>
      </c>
      <c r="B209" s="322" t="s">
        <v>611</v>
      </c>
      <c r="C209" s="323" t="s">
        <v>613</v>
      </c>
      <c r="D209" s="447"/>
      <c r="E209" s="446"/>
      <c r="F209" s="446"/>
      <c r="G209" s="400">
        <f t="shared" si="22"/>
        <v>0</v>
      </c>
      <c r="H209" s="447"/>
      <c r="I209" s="446">
        <f>-10570.33+10570.33</f>
        <v>0</v>
      </c>
      <c r="J209" s="446">
        <f>10570.33-10570.33</f>
        <v>0</v>
      </c>
      <c r="K209" s="400">
        <f t="shared" si="23"/>
        <v>0</v>
      </c>
      <c r="L209" s="395">
        <f t="shared" si="18"/>
        <v>0</v>
      </c>
      <c r="M209" s="395">
        <f t="shared" si="19"/>
        <v>0</v>
      </c>
      <c r="N209" s="395">
        <f t="shared" si="20"/>
        <v>0</v>
      </c>
      <c r="O209" s="395">
        <f t="shared" si="21"/>
        <v>0</v>
      </c>
    </row>
    <row r="210" spans="1:15" ht="12.75">
      <c r="A210" s="472" t="s">
        <v>402</v>
      </c>
      <c r="B210" s="322" t="s">
        <v>191</v>
      </c>
      <c r="C210" s="323"/>
      <c r="D210" s="447">
        <f>SUM(D211:D225)</f>
        <v>0</v>
      </c>
      <c r="E210" s="446">
        <f>SUM(E211:E225)</f>
        <v>0</v>
      </c>
      <c r="F210" s="446">
        <f>SUM(F211:F225)</f>
        <v>0</v>
      </c>
      <c r="G210" s="400">
        <f t="shared" si="22"/>
        <v>0</v>
      </c>
      <c r="H210" s="447">
        <f>SUM(H211:H225)</f>
        <v>0</v>
      </c>
      <c r="I210" s="446">
        <f>SUM(I211:I225)</f>
        <v>0</v>
      </c>
      <c r="J210" s="446">
        <f>SUM(J211:J225)</f>
        <v>0</v>
      </c>
      <c r="K210" s="400">
        <f t="shared" si="23"/>
        <v>0</v>
      </c>
      <c r="L210" s="395">
        <f t="shared" si="18"/>
        <v>0</v>
      </c>
      <c r="M210" s="395">
        <f t="shared" si="19"/>
        <v>0</v>
      </c>
      <c r="N210" s="395">
        <f t="shared" si="20"/>
        <v>0</v>
      </c>
      <c r="O210" s="395">
        <f t="shared" si="21"/>
        <v>0</v>
      </c>
    </row>
    <row r="211" spans="1:15" ht="12.75">
      <c r="A211" s="437" t="s">
        <v>715</v>
      </c>
      <c r="B211" s="322"/>
      <c r="C211" s="323"/>
      <c r="D211" s="447"/>
      <c r="E211" s="446"/>
      <c r="F211" s="446"/>
      <c r="G211" s="400">
        <f t="shared" si="22"/>
        <v>0</v>
      </c>
      <c r="H211" s="447"/>
      <c r="I211" s="446"/>
      <c r="J211" s="446"/>
      <c r="K211" s="400">
        <f t="shared" si="23"/>
        <v>0</v>
      </c>
      <c r="L211" s="395">
        <f aca="true" t="shared" si="24" ref="L211:L254">H211-D211</f>
        <v>0</v>
      </c>
      <c r="M211" s="395">
        <f aca="true" t="shared" si="25" ref="M211:M254">I211-E211</f>
        <v>0</v>
      </c>
      <c r="N211" s="395">
        <f aca="true" t="shared" si="26" ref="N211:N254">J211-F211</f>
        <v>0</v>
      </c>
      <c r="O211" s="395">
        <f aca="true" t="shared" si="27" ref="O211:O254">K211-G211</f>
        <v>0</v>
      </c>
    </row>
    <row r="212" spans="1:15" ht="12.75">
      <c r="A212" s="437" t="s">
        <v>716</v>
      </c>
      <c r="B212" s="322"/>
      <c r="C212" s="323"/>
      <c r="D212" s="447"/>
      <c r="E212" s="446"/>
      <c r="F212" s="446"/>
      <c r="G212" s="400">
        <f t="shared" si="22"/>
        <v>0</v>
      </c>
      <c r="H212" s="447"/>
      <c r="I212" s="446"/>
      <c r="J212" s="446"/>
      <c r="K212" s="400">
        <f t="shared" si="23"/>
        <v>0</v>
      </c>
      <c r="L212" s="395">
        <f t="shared" si="24"/>
        <v>0</v>
      </c>
      <c r="M212" s="395">
        <f t="shared" si="25"/>
        <v>0</v>
      </c>
      <c r="N212" s="395">
        <f t="shared" si="26"/>
        <v>0</v>
      </c>
      <c r="O212" s="395">
        <f t="shared" si="27"/>
        <v>0</v>
      </c>
    </row>
    <row r="213" spans="1:15" ht="22.5">
      <c r="A213" s="437" t="s">
        <v>717</v>
      </c>
      <c r="B213" s="322"/>
      <c r="C213" s="323"/>
      <c r="D213" s="447"/>
      <c r="E213" s="446"/>
      <c r="F213" s="446"/>
      <c r="G213" s="400">
        <f t="shared" si="22"/>
        <v>0</v>
      </c>
      <c r="H213" s="447"/>
      <c r="I213" s="446"/>
      <c r="J213" s="446"/>
      <c r="K213" s="400">
        <f t="shared" si="23"/>
        <v>0</v>
      </c>
      <c r="L213" s="395">
        <f t="shared" si="24"/>
        <v>0</v>
      </c>
      <c r="M213" s="395">
        <f t="shared" si="25"/>
        <v>0</v>
      </c>
      <c r="N213" s="395">
        <f t="shared" si="26"/>
        <v>0</v>
      </c>
      <c r="O213" s="395">
        <f t="shared" si="27"/>
        <v>0</v>
      </c>
    </row>
    <row r="214" spans="1:15" ht="12.75">
      <c r="A214" s="437" t="s">
        <v>718</v>
      </c>
      <c r="B214" s="322"/>
      <c r="C214" s="323"/>
      <c r="D214" s="447"/>
      <c r="E214" s="446"/>
      <c r="F214" s="446"/>
      <c r="G214" s="400">
        <f t="shared" si="22"/>
        <v>0</v>
      </c>
      <c r="H214" s="447"/>
      <c r="I214" s="446"/>
      <c r="J214" s="446"/>
      <c r="K214" s="400">
        <f t="shared" si="23"/>
        <v>0</v>
      </c>
      <c r="L214" s="395">
        <f t="shared" si="24"/>
        <v>0</v>
      </c>
      <c r="M214" s="395">
        <f t="shared" si="25"/>
        <v>0</v>
      </c>
      <c r="N214" s="395">
        <f t="shared" si="26"/>
        <v>0</v>
      </c>
      <c r="O214" s="395">
        <f t="shared" si="27"/>
        <v>0</v>
      </c>
    </row>
    <row r="215" spans="1:15" ht="22.5">
      <c r="A215" s="437" t="s">
        <v>719</v>
      </c>
      <c r="B215" s="322"/>
      <c r="C215" s="323"/>
      <c r="D215" s="447"/>
      <c r="E215" s="446"/>
      <c r="F215" s="446"/>
      <c r="G215" s="400">
        <f t="shared" si="22"/>
        <v>0</v>
      </c>
      <c r="H215" s="447"/>
      <c r="I215" s="446"/>
      <c r="J215" s="446"/>
      <c r="K215" s="400">
        <f t="shared" si="23"/>
        <v>0</v>
      </c>
      <c r="L215" s="395">
        <f t="shared" si="24"/>
        <v>0</v>
      </c>
      <c r="M215" s="395">
        <f t="shared" si="25"/>
        <v>0</v>
      </c>
      <c r="N215" s="395">
        <f t="shared" si="26"/>
        <v>0</v>
      </c>
      <c r="O215" s="395">
        <f t="shared" si="27"/>
        <v>0</v>
      </c>
    </row>
    <row r="216" spans="1:15" ht="22.5">
      <c r="A216" s="437" t="s">
        <v>720</v>
      </c>
      <c r="B216" s="322"/>
      <c r="C216" s="323"/>
      <c r="D216" s="447"/>
      <c r="E216" s="446"/>
      <c r="F216" s="446"/>
      <c r="G216" s="400">
        <f t="shared" si="22"/>
        <v>0</v>
      </c>
      <c r="H216" s="447"/>
      <c r="I216" s="446"/>
      <c r="J216" s="446"/>
      <c r="K216" s="400">
        <f t="shared" si="23"/>
        <v>0</v>
      </c>
      <c r="L216" s="395">
        <f t="shared" si="24"/>
        <v>0</v>
      </c>
      <c r="M216" s="395">
        <f t="shared" si="25"/>
        <v>0</v>
      </c>
      <c r="N216" s="395">
        <f t="shared" si="26"/>
        <v>0</v>
      </c>
      <c r="O216" s="395">
        <f t="shared" si="27"/>
        <v>0</v>
      </c>
    </row>
    <row r="217" spans="1:15" ht="22.5">
      <c r="A217" s="437" t="s">
        <v>721</v>
      </c>
      <c r="B217" s="322"/>
      <c r="C217" s="323"/>
      <c r="D217" s="447"/>
      <c r="E217" s="446"/>
      <c r="F217" s="446"/>
      <c r="G217" s="400">
        <f t="shared" si="22"/>
        <v>0</v>
      </c>
      <c r="H217" s="447"/>
      <c r="I217" s="446"/>
      <c r="J217" s="446"/>
      <c r="K217" s="400">
        <f t="shared" si="23"/>
        <v>0</v>
      </c>
      <c r="L217" s="395">
        <f t="shared" si="24"/>
        <v>0</v>
      </c>
      <c r="M217" s="395">
        <f t="shared" si="25"/>
        <v>0</v>
      </c>
      <c r="N217" s="395">
        <f t="shared" si="26"/>
        <v>0</v>
      </c>
      <c r="O217" s="395">
        <f t="shared" si="27"/>
        <v>0</v>
      </c>
    </row>
    <row r="218" spans="1:15" ht="22.5">
      <c r="A218" s="437" t="s">
        <v>722</v>
      </c>
      <c r="B218" s="322"/>
      <c r="C218" s="323"/>
      <c r="D218" s="447"/>
      <c r="E218" s="446"/>
      <c r="F218" s="446"/>
      <c r="G218" s="400">
        <f t="shared" si="22"/>
        <v>0</v>
      </c>
      <c r="H218" s="447"/>
      <c r="I218" s="446"/>
      <c r="J218" s="446"/>
      <c r="K218" s="400">
        <f t="shared" si="23"/>
        <v>0</v>
      </c>
      <c r="L218" s="395">
        <f t="shared" si="24"/>
        <v>0</v>
      </c>
      <c r="M218" s="395">
        <f t="shared" si="25"/>
        <v>0</v>
      </c>
      <c r="N218" s="395">
        <f t="shared" si="26"/>
        <v>0</v>
      </c>
      <c r="O218" s="395">
        <f t="shared" si="27"/>
        <v>0</v>
      </c>
    </row>
    <row r="219" spans="1:15" ht="22.5">
      <c r="A219" s="437" t="s">
        <v>723</v>
      </c>
      <c r="B219" s="322"/>
      <c r="C219" s="323"/>
      <c r="D219" s="447"/>
      <c r="E219" s="446"/>
      <c r="F219" s="446"/>
      <c r="G219" s="400">
        <f t="shared" si="22"/>
        <v>0</v>
      </c>
      <c r="H219" s="447"/>
      <c r="I219" s="446"/>
      <c r="J219" s="446"/>
      <c r="K219" s="400">
        <f t="shared" si="23"/>
        <v>0</v>
      </c>
      <c r="L219" s="395">
        <f t="shared" si="24"/>
        <v>0</v>
      </c>
      <c r="M219" s="395">
        <f t="shared" si="25"/>
        <v>0</v>
      </c>
      <c r="N219" s="395">
        <f t="shared" si="26"/>
        <v>0</v>
      </c>
      <c r="O219" s="395">
        <f t="shared" si="27"/>
        <v>0</v>
      </c>
    </row>
    <row r="220" spans="1:15" ht="22.5">
      <c r="A220" s="437" t="s">
        <v>724</v>
      </c>
      <c r="B220" s="322"/>
      <c r="C220" s="323"/>
      <c r="D220" s="447"/>
      <c r="E220" s="446"/>
      <c r="F220" s="446"/>
      <c r="G220" s="400">
        <f t="shared" si="22"/>
        <v>0</v>
      </c>
      <c r="H220" s="447"/>
      <c r="I220" s="446"/>
      <c r="J220" s="446"/>
      <c r="K220" s="400">
        <f t="shared" si="23"/>
        <v>0</v>
      </c>
      <c r="L220" s="395">
        <f t="shared" si="24"/>
        <v>0</v>
      </c>
      <c r="M220" s="395">
        <f t="shared" si="25"/>
        <v>0</v>
      </c>
      <c r="N220" s="395">
        <f t="shared" si="26"/>
        <v>0</v>
      </c>
      <c r="O220" s="395">
        <f t="shared" si="27"/>
        <v>0</v>
      </c>
    </row>
    <row r="221" spans="1:15" ht="22.5">
      <c r="A221" s="437" t="s">
        <v>725</v>
      </c>
      <c r="B221" s="322"/>
      <c r="C221" s="323"/>
      <c r="D221" s="447"/>
      <c r="E221" s="446"/>
      <c r="F221" s="446"/>
      <c r="G221" s="400">
        <f t="shared" si="22"/>
        <v>0</v>
      </c>
      <c r="H221" s="447"/>
      <c r="I221" s="446"/>
      <c r="J221" s="446"/>
      <c r="K221" s="400">
        <f t="shared" si="23"/>
        <v>0</v>
      </c>
      <c r="L221" s="395">
        <f t="shared" si="24"/>
        <v>0</v>
      </c>
      <c r="M221" s="395">
        <f t="shared" si="25"/>
        <v>0</v>
      </c>
      <c r="N221" s="395">
        <f t="shared" si="26"/>
        <v>0</v>
      </c>
      <c r="O221" s="395">
        <f t="shared" si="27"/>
        <v>0</v>
      </c>
    </row>
    <row r="222" spans="1:15" ht="22.5">
      <c r="A222" s="437" t="s">
        <v>726</v>
      </c>
      <c r="B222" s="322"/>
      <c r="C222" s="323"/>
      <c r="D222" s="447"/>
      <c r="E222" s="446"/>
      <c r="F222" s="446"/>
      <c r="G222" s="400">
        <f t="shared" si="22"/>
        <v>0</v>
      </c>
      <c r="H222" s="447"/>
      <c r="I222" s="446"/>
      <c r="J222" s="446"/>
      <c r="K222" s="400">
        <f t="shared" si="23"/>
        <v>0</v>
      </c>
      <c r="L222" s="395">
        <f t="shared" si="24"/>
        <v>0</v>
      </c>
      <c r="M222" s="395">
        <f t="shared" si="25"/>
        <v>0</v>
      </c>
      <c r="N222" s="395">
        <f t="shared" si="26"/>
        <v>0</v>
      </c>
      <c r="O222" s="395">
        <f t="shared" si="27"/>
        <v>0</v>
      </c>
    </row>
    <row r="223" spans="1:15" ht="22.5">
      <c r="A223" s="437" t="s">
        <v>727</v>
      </c>
      <c r="B223" s="322"/>
      <c r="C223" s="323"/>
      <c r="D223" s="447"/>
      <c r="E223" s="446"/>
      <c r="F223" s="446"/>
      <c r="G223" s="400">
        <f t="shared" si="22"/>
        <v>0</v>
      </c>
      <c r="H223" s="447"/>
      <c r="I223" s="446"/>
      <c r="J223" s="446"/>
      <c r="K223" s="400">
        <f t="shared" si="23"/>
        <v>0</v>
      </c>
      <c r="L223" s="395">
        <f t="shared" si="24"/>
        <v>0</v>
      </c>
      <c r="M223" s="395">
        <f t="shared" si="25"/>
        <v>0</v>
      </c>
      <c r="N223" s="395">
        <f t="shared" si="26"/>
        <v>0</v>
      </c>
      <c r="O223" s="395">
        <f t="shared" si="27"/>
        <v>0</v>
      </c>
    </row>
    <row r="224" spans="1:15" ht="22.5">
      <c r="A224" s="437" t="s">
        <v>728</v>
      </c>
      <c r="B224" s="322"/>
      <c r="C224" s="323"/>
      <c r="D224" s="447"/>
      <c r="E224" s="446"/>
      <c r="F224" s="446"/>
      <c r="G224" s="400">
        <f t="shared" si="22"/>
        <v>0</v>
      </c>
      <c r="H224" s="447"/>
      <c r="I224" s="446"/>
      <c r="J224" s="446"/>
      <c r="K224" s="400">
        <f t="shared" si="23"/>
        <v>0</v>
      </c>
      <c r="L224" s="395">
        <f t="shared" si="24"/>
        <v>0</v>
      </c>
      <c r="M224" s="395">
        <f t="shared" si="25"/>
        <v>0</v>
      </c>
      <c r="N224" s="395">
        <f t="shared" si="26"/>
        <v>0</v>
      </c>
      <c r="O224" s="395">
        <f t="shared" si="27"/>
        <v>0</v>
      </c>
    </row>
    <row r="225" spans="1:15" ht="22.5">
      <c r="A225" s="437" t="s">
        <v>732</v>
      </c>
      <c r="B225" s="322"/>
      <c r="C225" s="323"/>
      <c r="D225" s="447"/>
      <c r="E225" s="446"/>
      <c r="F225" s="446"/>
      <c r="G225" s="400">
        <f t="shared" si="22"/>
        <v>0</v>
      </c>
      <c r="H225" s="447"/>
      <c r="I225" s="446"/>
      <c r="J225" s="446"/>
      <c r="K225" s="400">
        <f t="shared" si="23"/>
        <v>0</v>
      </c>
      <c r="L225" s="395">
        <f t="shared" si="24"/>
        <v>0</v>
      </c>
      <c r="M225" s="395">
        <f t="shared" si="25"/>
        <v>0</v>
      </c>
      <c r="N225" s="395">
        <f t="shared" si="26"/>
        <v>0</v>
      </c>
      <c r="O225" s="395">
        <f t="shared" si="27"/>
        <v>0</v>
      </c>
    </row>
    <row r="226" spans="1:15" ht="12.75">
      <c r="A226" s="473" t="s">
        <v>445</v>
      </c>
      <c r="B226" s="322" t="s">
        <v>192</v>
      </c>
      <c r="C226" s="323"/>
      <c r="D226" s="447">
        <f>SUM(D227:D236)</f>
        <v>0</v>
      </c>
      <c r="E226" s="446">
        <f>SUM(E227:E236)</f>
        <v>0</v>
      </c>
      <c r="F226" s="446">
        <f>SUM(F227:F236)</f>
        <v>0</v>
      </c>
      <c r="G226" s="400">
        <f t="shared" si="22"/>
        <v>0</v>
      </c>
      <c r="H226" s="447">
        <f>SUM(H227:H236)</f>
        <v>0</v>
      </c>
      <c r="I226" s="446">
        <f>SUM(I227:I236)</f>
        <v>0</v>
      </c>
      <c r="J226" s="446">
        <f>SUM(J227:J236)</f>
        <v>0</v>
      </c>
      <c r="K226" s="400">
        <f t="shared" si="23"/>
        <v>0</v>
      </c>
      <c r="L226" s="395">
        <f t="shared" si="24"/>
        <v>0</v>
      </c>
      <c r="M226" s="395">
        <f t="shared" si="25"/>
        <v>0</v>
      </c>
      <c r="N226" s="395">
        <f t="shared" si="26"/>
        <v>0</v>
      </c>
      <c r="O226" s="395">
        <f t="shared" si="27"/>
        <v>0</v>
      </c>
    </row>
    <row r="227" spans="1:15" ht="12.75">
      <c r="A227" s="437" t="s">
        <v>639</v>
      </c>
      <c r="B227" s="322"/>
      <c r="C227" s="323"/>
      <c r="D227" s="447"/>
      <c r="E227" s="446"/>
      <c r="F227" s="446"/>
      <c r="G227" s="400">
        <f aca="true" t="shared" si="28" ref="G227:G244">F227+E227+D227</f>
        <v>0</v>
      </c>
      <c r="H227" s="447"/>
      <c r="I227" s="446"/>
      <c r="J227" s="446"/>
      <c r="K227" s="400">
        <f t="shared" si="23"/>
        <v>0</v>
      </c>
      <c r="L227" s="395">
        <f t="shared" si="24"/>
        <v>0</v>
      </c>
      <c r="M227" s="395">
        <f t="shared" si="25"/>
        <v>0</v>
      </c>
      <c r="N227" s="395">
        <f t="shared" si="26"/>
        <v>0</v>
      </c>
      <c r="O227" s="395">
        <f t="shared" si="27"/>
        <v>0</v>
      </c>
    </row>
    <row r="228" spans="1:15" ht="22.5">
      <c r="A228" s="437" t="s">
        <v>640</v>
      </c>
      <c r="B228" s="322"/>
      <c r="C228" s="323"/>
      <c r="D228" s="447"/>
      <c r="E228" s="446"/>
      <c r="F228" s="446"/>
      <c r="G228" s="400">
        <f t="shared" si="28"/>
        <v>0</v>
      </c>
      <c r="H228" s="447"/>
      <c r="I228" s="446"/>
      <c r="J228" s="446"/>
      <c r="K228" s="400">
        <f t="shared" si="23"/>
        <v>0</v>
      </c>
      <c r="L228" s="395">
        <f t="shared" si="24"/>
        <v>0</v>
      </c>
      <c r="M228" s="395">
        <f t="shared" si="25"/>
        <v>0</v>
      </c>
      <c r="N228" s="395">
        <f t="shared" si="26"/>
        <v>0</v>
      </c>
      <c r="O228" s="395">
        <f t="shared" si="27"/>
        <v>0</v>
      </c>
    </row>
    <row r="229" spans="1:15" ht="12.75">
      <c r="A229" s="437" t="s">
        <v>641</v>
      </c>
      <c r="B229" s="322"/>
      <c r="C229" s="323"/>
      <c r="D229" s="447"/>
      <c r="E229" s="446"/>
      <c r="F229" s="446"/>
      <c r="G229" s="400">
        <f t="shared" si="28"/>
        <v>0</v>
      </c>
      <c r="H229" s="447"/>
      <c r="I229" s="446"/>
      <c r="J229" s="446"/>
      <c r="K229" s="400">
        <f t="shared" si="23"/>
        <v>0</v>
      </c>
      <c r="L229" s="395">
        <f t="shared" si="24"/>
        <v>0</v>
      </c>
      <c r="M229" s="395">
        <f t="shared" si="25"/>
        <v>0</v>
      </c>
      <c r="N229" s="395">
        <f t="shared" si="26"/>
        <v>0</v>
      </c>
      <c r="O229" s="395">
        <f t="shared" si="27"/>
        <v>0</v>
      </c>
    </row>
    <row r="230" spans="1:15" ht="22.5">
      <c r="A230" s="437" t="s">
        <v>642</v>
      </c>
      <c r="B230" s="322"/>
      <c r="C230" s="323"/>
      <c r="D230" s="447"/>
      <c r="E230" s="446"/>
      <c r="F230" s="446"/>
      <c r="G230" s="400">
        <f t="shared" si="28"/>
        <v>0</v>
      </c>
      <c r="H230" s="447"/>
      <c r="I230" s="446"/>
      <c r="J230" s="446"/>
      <c r="K230" s="400">
        <f t="shared" si="23"/>
        <v>0</v>
      </c>
      <c r="L230" s="395">
        <f t="shared" si="24"/>
        <v>0</v>
      </c>
      <c r="M230" s="395">
        <f t="shared" si="25"/>
        <v>0</v>
      </c>
      <c r="N230" s="395">
        <f t="shared" si="26"/>
        <v>0</v>
      </c>
      <c r="O230" s="395">
        <f t="shared" si="27"/>
        <v>0</v>
      </c>
    </row>
    <row r="231" spans="1:15" ht="22.5">
      <c r="A231" s="437" t="s">
        <v>643</v>
      </c>
      <c r="B231" s="322"/>
      <c r="C231" s="323"/>
      <c r="D231" s="447"/>
      <c r="E231" s="446"/>
      <c r="F231" s="446"/>
      <c r="G231" s="400">
        <f t="shared" si="28"/>
        <v>0</v>
      </c>
      <c r="H231" s="447"/>
      <c r="I231" s="446"/>
      <c r="J231" s="446"/>
      <c r="K231" s="400">
        <f t="shared" si="23"/>
        <v>0</v>
      </c>
      <c r="L231" s="395">
        <f t="shared" si="24"/>
        <v>0</v>
      </c>
      <c r="M231" s="395">
        <f t="shared" si="25"/>
        <v>0</v>
      </c>
      <c r="N231" s="395">
        <f t="shared" si="26"/>
        <v>0</v>
      </c>
      <c r="O231" s="395">
        <f t="shared" si="27"/>
        <v>0</v>
      </c>
    </row>
    <row r="232" spans="1:15" ht="12.75">
      <c r="A232" s="437" t="s">
        <v>644</v>
      </c>
      <c r="B232" s="322"/>
      <c r="C232" s="323"/>
      <c r="D232" s="447"/>
      <c r="E232" s="446"/>
      <c r="F232" s="446"/>
      <c r="G232" s="400">
        <f t="shared" si="28"/>
        <v>0</v>
      </c>
      <c r="H232" s="447"/>
      <c r="I232" s="446"/>
      <c r="J232" s="446"/>
      <c r="K232" s="400">
        <f t="shared" si="23"/>
        <v>0</v>
      </c>
      <c r="L232" s="395">
        <f t="shared" si="24"/>
        <v>0</v>
      </c>
      <c r="M232" s="395">
        <f t="shared" si="25"/>
        <v>0</v>
      </c>
      <c r="N232" s="395">
        <f t="shared" si="26"/>
        <v>0</v>
      </c>
      <c r="O232" s="395">
        <f t="shared" si="27"/>
        <v>0</v>
      </c>
    </row>
    <row r="233" spans="1:15" ht="22.5">
      <c r="A233" s="437" t="s">
        <v>645</v>
      </c>
      <c r="B233" s="322"/>
      <c r="C233" s="323"/>
      <c r="D233" s="447"/>
      <c r="E233" s="446"/>
      <c r="F233" s="446"/>
      <c r="G233" s="400">
        <f t="shared" si="28"/>
        <v>0</v>
      </c>
      <c r="H233" s="447"/>
      <c r="I233" s="446"/>
      <c r="J233" s="446"/>
      <c r="K233" s="400">
        <f t="shared" si="23"/>
        <v>0</v>
      </c>
      <c r="L233" s="395">
        <f t="shared" si="24"/>
        <v>0</v>
      </c>
      <c r="M233" s="395">
        <f t="shared" si="25"/>
        <v>0</v>
      </c>
      <c r="N233" s="395">
        <f t="shared" si="26"/>
        <v>0</v>
      </c>
      <c r="O233" s="395">
        <f t="shared" si="27"/>
        <v>0</v>
      </c>
    </row>
    <row r="234" spans="1:15" ht="22.5">
      <c r="A234" s="437" t="s">
        <v>646</v>
      </c>
      <c r="B234" s="322"/>
      <c r="C234" s="453"/>
      <c r="D234" s="447"/>
      <c r="E234" s="446"/>
      <c r="F234" s="446"/>
      <c r="G234" s="400">
        <f t="shared" si="28"/>
        <v>0</v>
      </c>
      <c r="H234" s="447"/>
      <c r="I234" s="446"/>
      <c r="J234" s="446"/>
      <c r="K234" s="400">
        <f t="shared" si="23"/>
        <v>0</v>
      </c>
      <c r="L234" s="395">
        <f t="shared" si="24"/>
        <v>0</v>
      </c>
      <c r="M234" s="395">
        <f t="shared" si="25"/>
        <v>0</v>
      </c>
      <c r="N234" s="395">
        <f t="shared" si="26"/>
        <v>0</v>
      </c>
      <c r="O234" s="395">
        <f t="shared" si="27"/>
        <v>0</v>
      </c>
    </row>
    <row r="235" spans="1:15" ht="22.5">
      <c r="A235" s="437" t="s">
        <v>647</v>
      </c>
      <c r="B235" s="322"/>
      <c r="C235" s="453"/>
      <c r="D235" s="447"/>
      <c r="E235" s="446"/>
      <c r="F235" s="446"/>
      <c r="G235" s="400">
        <f t="shared" si="28"/>
        <v>0</v>
      </c>
      <c r="H235" s="447"/>
      <c r="I235" s="446"/>
      <c r="J235" s="446"/>
      <c r="K235" s="400">
        <f t="shared" si="23"/>
        <v>0</v>
      </c>
      <c r="L235" s="395">
        <f t="shared" si="24"/>
        <v>0</v>
      </c>
      <c r="M235" s="395">
        <f t="shared" si="25"/>
        <v>0</v>
      </c>
      <c r="N235" s="395">
        <f t="shared" si="26"/>
        <v>0</v>
      </c>
      <c r="O235" s="395">
        <f t="shared" si="27"/>
        <v>0</v>
      </c>
    </row>
    <row r="236" spans="1:15" ht="12.75">
      <c r="A236" s="437" t="s">
        <v>648</v>
      </c>
      <c r="B236" s="322"/>
      <c r="C236" s="453"/>
      <c r="D236" s="447"/>
      <c r="E236" s="446"/>
      <c r="F236" s="446"/>
      <c r="G236" s="400">
        <f t="shared" si="28"/>
        <v>0</v>
      </c>
      <c r="H236" s="447"/>
      <c r="I236" s="446"/>
      <c r="J236" s="446"/>
      <c r="K236" s="400">
        <f t="shared" si="23"/>
        <v>0</v>
      </c>
      <c r="L236" s="395">
        <f t="shared" si="24"/>
        <v>0</v>
      </c>
      <c r="M236" s="395">
        <f t="shared" si="25"/>
        <v>0</v>
      </c>
      <c r="N236" s="395">
        <f t="shared" si="26"/>
        <v>0</v>
      </c>
      <c r="O236" s="395">
        <f t="shared" si="27"/>
        <v>0</v>
      </c>
    </row>
    <row r="237" spans="1:15" ht="12.75">
      <c r="A237" s="473" t="s">
        <v>193</v>
      </c>
      <c r="B237" s="322" t="s">
        <v>194</v>
      </c>
      <c r="C237" s="323"/>
      <c r="D237" s="447">
        <f>SUM(D238:D243)</f>
        <v>0</v>
      </c>
      <c r="E237" s="446">
        <f>SUM(E238:E243)</f>
        <v>0</v>
      </c>
      <c r="F237" s="446">
        <f>SUM(F238:F243)</f>
        <v>0</v>
      </c>
      <c r="G237" s="400">
        <f t="shared" si="28"/>
        <v>0</v>
      </c>
      <c r="H237" s="447">
        <f>SUM(H238:H243)</f>
        <v>0</v>
      </c>
      <c r="I237" s="446">
        <f>SUM(I238:I243)</f>
        <v>0</v>
      </c>
      <c r="J237" s="446">
        <f>SUM(J238:J243)</f>
        <v>0</v>
      </c>
      <c r="K237" s="400">
        <f t="shared" si="23"/>
        <v>0</v>
      </c>
      <c r="L237" s="395">
        <f t="shared" si="24"/>
        <v>0</v>
      </c>
      <c r="M237" s="395">
        <f t="shared" si="25"/>
        <v>0</v>
      </c>
      <c r="N237" s="395">
        <f t="shared" si="26"/>
        <v>0</v>
      </c>
      <c r="O237" s="395">
        <f t="shared" si="27"/>
        <v>0</v>
      </c>
    </row>
    <row r="238" spans="1:15" ht="12.75">
      <c r="A238" s="437" t="s">
        <v>200</v>
      </c>
      <c r="B238" s="322"/>
      <c r="C238" s="323"/>
      <c r="D238" s="447"/>
      <c r="E238" s="446"/>
      <c r="F238" s="446"/>
      <c r="G238" s="400">
        <f t="shared" si="28"/>
        <v>0</v>
      </c>
      <c r="H238" s="447"/>
      <c r="I238" s="446"/>
      <c r="J238" s="446"/>
      <c r="K238" s="400">
        <f t="shared" si="23"/>
        <v>0</v>
      </c>
      <c r="L238" s="395">
        <f t="shared" si="24"/>
        <v>0</v>
      </c>
      <c r="M238" s="395">
        <f t="shared" si="25"/>
        <v>0</v>
      </c>
      <c r="N238" s="395">
        <f t="shared" si="26"/>
        <v>0</v>
      </c>
      <c r="O238" s="395">
        <f t="shared" si="27"/>
        <v>0</v>
      </c>
    </row>
    <row r="239" spans="1:15" ht="12.75">
      <c r="A239" s="437" t="s">
        <v>201</v>
      </c>
      <c r="B239" s="322"/>
      <c r="C239" s="323"/>
      <c r="D239" s="447"/>
      <c r="E239" s="446"/>
      <c r="F239" s="446"/>
      <c r="G239" s="400">
        <f t="shared" si="28"/>
        <v>0</v>
      </c>
      <c r="H239" s="447"/>
      <c r="I239" s="446"/>
      <c r="J239" s="446"/>
      <c r="K239" s="400">
        <f t="shared" si="23"/>
        <v>0</v>
      </c>
      <c r="L239" s="395">
        <f t="shared" si="24"/>
        <v>0</v>
      </c>
      <c r="M239" s="395">
        <f t="shared" si="25"/>
        <v>0</v>
      </c>
      <c r="N239" s="395">
        <f t="shared" si="26"/>
        <v>0</v>
      </c>
      <c r="O239" s="395">
        <f t="shared" si="27"/>
        <v>0</v>
      </c>
    </row>
    <row r="240" spans="1:15" ht="12.75">
      <c r="A240" s="437" t="s">
        <v>202</v>
      </c>
      <c r="B240" s="322"/>
      <c r="C240" s="323"/>
      <c r="D240" s="447"/>
      <c r="E240" s="446"/>
      <c r="F240" s="446"/>
      <c r="G240" s="400">
        <f t="shared" si="28"/>
        <v>0</v>
      </c>
      <c r="H240" s="447"/>
      <c r="I240" s="446"/>
      <c r="J240" s="446"/>
      <c r="K240" s="400">
        <f t="shared" si="23"/>
        <v>0</v>
      </c>
      <c r="L240" s="395">
        <f t="shared" si="24"/>
        <v>0</v>
      </c>
      <c r="M240" s="395">
        <f t="shared" si="25"/>
        <v>0</v>
      </c>
      <c r="N240" s="395">
        <f t="shared" si="26"/>
        <v>0</v>
      </c>
      <c r="O240" s="395">
        <f t="shared" si="27"/>
        <v>0</v>
      </c>
    </row>
    <row r="241" spans="1:15" ht="12.75">
      <c r="A241" s="437" t="s">
        <v>203</v>
      </c>
      <c r="B241" s="322"/>
      <c r="C241" s="323"/>
      <c r="D241" s="447"/>
      <c r="E241" s="446"/>
      <c r="F241" s="446"/>
      <c r="G241" s="400">
        <f t="shared" si="28"/>
        <v>0</v>
      </c>
      <c r="H241" s="447"/>
      <c r="I241" s="446"/>
      <c r="J241" s="446"/>
      <c r="K241" s="400">
        <f t="shared" si="23"/>
        <v>0</v>
      </c>
      <c r="L241" s="395">
        <f t="shared" si="24"/>
        <v>0</v>
      </c>
      <c r="M241" s="395">
        <f t="shared" si="25"/>
        <v>0</v>
      </c>
      <c r="N241" s="395">
        <f t="shared" si="26"/>
        <v>0</v>
      </c>
      <c r="O241" s="395">
        <f t="shared" si="27"/>
        <v>0</v>
      </c>
    </row>
    <row r="242" spans="1:15" ht="12.75">
      <c r="A242" s="442" t="s">
        <v>204</v>
      </c>
      <c r="B242" s="322"/>
      <c r="C242" s="323"/>
      <c r="D242" s="447"/>
      <c r="E242" s="446"/>
      <c r="F242" s="446"/>
      <c r="G242" s="400">
        <f t="shared" si="28"/>
        <v>0</v>
      </c>
      <c r="H242" s="447"/>
      <c r="I242" s="446"/>
      <c r="J242" s="446"/>
      <c r="K242" s="400">
        <f t="shared" si="23"/>
        <v>0</v>
      </c>
      <c r="L242" s="395">
        <f t="shared" si="24"/>
        <v>0</v>
      </c>
      <c r="M242" s="395">
        <f t="shared" si="25"/>
        <v>0</v>
      </c>
      <c r="N242" s="395">
        <f t="shared" si="26"/>
        <v>0</v>
      </c>
      <c r="O242" s="395">
        <f t="shared" si="27"/>
        <v>0</v>
      </c>
    </row>
    <row r="243" spans="1:15" ht="13.5" thickBot="1">
      <c r="A243" s="442" t="s">
        <v>205</v>
      </c>
      <c r="B243" s="474"/>
      <c r="C243" s="475"/>
      <c r="D243" s="476"/>
      <c r="E243" s="476"/>
      <c r="F243" s="476"/>
      <c r="G243" s="415">
        <f t="shared" si="28"/>
        <v>0</v>
      </c>
      <c r="H243" s="476"/>
      <c r="I243" s="476"/>
      <c r="J243" s="476"/>
      <c r="K243" s="415">
        <f t="shared" si="23"/>
        <v>0</v>
      </c>
      <c r="L243" s="395">
        <f t="shared" si="24"/>
        <v>0</v>
      </c>
      <c r="M243" s="395">
        <f t="shared" si="25"/>
        <v>0</v>
      </c>
      <c r="N243" s="395">
        <f t="shared" si="26"/>
        <v>0</v>
      </c>
      <c r="O243" s="395">
        <f t="shared" si="27"/>
        <v>0</v>
      </c>
    </row>
    <row r="244" spans="1:15" ht="13.5" thickBot="1">
      <c r="A244" s="477" t="s">
        <v>195</v>
      </c>
      <c r="B244" s="478" t="s">
        <v>412</v>
      </c>
      <c r="C244" s="479"/>
      <c r="D244" s="419">
        <f>D163+D167+D190+D204+D210+D226+D237</f>
        <v>0</v>
      </c>
      <c r="E244" s="419">
        <f>E163+E167+E190+E204+E210+E226+E237</f>
        <v>695983.88</v>
      </c>
      <c r="F244" s="419">
        <f>F163+F167+F190+F204+F210+F226+F237</f>
        <v>0</v>
      </c>
      <c r="G244" s="480">
        <f t="shared" si="28"/>
        <v>695983.88</v>
      </c>
      <c r="H244" s="419">
        <f>H163+H167+H190+H204+H210+H226+H237</f>
        <v>0</v>
      </c>
      <c r="I244" s="419">
        <f>I163+I167+I190+I204+I210+I226+I237</f>
        <v>679411.7300000001</v>
      </c>
      <c r="J244" s="419">
        <f>J163+J167+J190+J204+J210+J226+J237</f>
        <v>0</v>
      </c>
      <c r="K244" s="480">
        <f t="shared" si="23"/>
        <v>679411.7300000001</v>
      </c>
      <c r="L244" s="395">
        <f t="shared" si="24"/>
        <v>0</v>
      </c>
      <c r="M244" s="395">
        <f t="shared" si="25"/>
        <v>-16572.149999999907</v>
      </c>
      <c r="N244" s="395">
        <f t="shared" si="26"/>
        <v>0</v>
      </c>
      <c r="O244" s="395">
        <f t="shared" si="27"/>
        <v>-16572.149999999907</v>
      </c>
    </row>
    <row r="245" spans="1:15" ht="12.75">
      <c r="A245" s="387" t="s">
        <v>372</v>
      </c>
      <c r="B245" s="463"/>
      <c r="C245" s="464"/>
      <c r="D245" s="449"/>
      <c r="E245" s="449"/>
      <c r="F245" s="449"/>
      <c r="G245" s="481"/>
      <c r="H245" s="449"/>
      <c r="I245" s="449"/>
      <c r="J245" s="449"/>
      <c r="K245" s="481"/>
      <c r="L245" s="395">
        <f t="shared" si="24"/>
        <v>0</v>
      </c>
      <c r="M245" s="395">
        <f t="shared" si="25"/>
        <v>0</v>
      </c>
      <c r="N245" s="395">
        <f t="shared" si="26"/>
        <v>0</v>
      </c>
      <c r="O245" s="395">
        <f t="shared" si="27"/>
        <v>0</v>
      </c>
    </row>
    <row r="246" spans="1:15" ht="22.5">
      <c r="A246" s="410" t="s">
        <v>169</v>
      </c>
      <c r="B246" s="289" t="s">
        <v>433</v>
      </c>
      <c r="C246" s="295" t="s">
        <v>357</v>
      </c>
      <c r="D246" s="394">
        <f>SUM(D247:D253)</f>
        <v>0</v>
      </c>
      <c r="E246" s="394">
        <f>SUM(E247:E253)</f>
        <v>-386468.4500000002</v>
      </c>
      <c r="F246" s="394">
        <f>SUM(F247:F253)</f>
        <v>30468.83</v>
      </c>
      <c r="G246" s="401">
        <f aca="true" t="shared" si="29" ref="G246:G254">F246+E246+D246</f>
        <v>-355999.62000000017</v>
      </c>
      <c r="H246" s="394">
        <f>SUM(H247:H253)</f>
        <v>0</v>
      </c>
      <c r="I246" s="394">
        <f>SUM(I247:I253)</f>
        <v>-464772.38999999966</v>
      </c>
      <c r="J246" s="394">
        <f>SUM(J247:J253)</f>
        <v>2242.9500000000007</v>
      </c>
      <c r="K246" s="401">
        <f aca="true" t="shared" si="30" ref="K246:K254">J246+I246+H246</f>
        <v>-462529.43999999965</v>
      </c>
      <c r="L246" s="395">
        <f t="shared" si="24"/>
        <v>0</v>
      </c>
      <c r="M246" s="395">
        <f t="shared" si="25"/>
        <v>-78303.93999999948</v>
      </c>
      <c r="N246" s="395">
        <f t="shared" si="26"/>
        <v>-28225.88</v>
      </c>
      <c r="O246" s="395">
        <f t="shared" si="27"/>
        <v>-106529.81999999948</v>
      </c>
    </row>
    <row r="247" spans="1:15" ht="12.75">
      <c r="A247" s="402" t="s">
        <v>794</v>
      </c>
      <c r="B247" s="289" t="s">
        <v>796</v>
      </c>
      <c r="C247" s="295"/>
      <c r="D247" s="411"/>
      <c r="E247" s="411"/>
      <c r="F247" s="411"/>
      <c r="G247" s="401">
        <f t="shared" si="29"/>
        <v>0</v>
      </c>
      <c r="H247" s="666"/>
      <c r="I247" s="666"/>
      <c r="J247" s="666"/>
      <c r="K247" s="401">
        <f t="shared" si="30"/>
        <v>0</v>
      </c>
      <c r="L247" s="395">
        <f t="shared" si="24"/>
        <v>0</v>
      </c>
      <c r="M247" s="395">
        <f t="shared" si="25"/>
        <v>0</v>
      </c>
      <c r="N247" s="395">
        <f t="shared" si="26"/>
        <v>0</v>
      </c>
      <c r="O247" s="395">
        <f t="shared" si="27"/>
        <v>0</v>
      </c>
    </row>
    <row r="248" spans="1:15" ht="12.75">
      <c r="A248" s="402" t="s">
        <v>795</v>
      </c>
      <c r="B248" s="289" t="s">
        <v>797</v>
      </c>
      <c r="C248" s="295"/>
      <c r="D248" s="411"/>
      <c r="E248" s="411"/>
      <c r="F248" s="411"/>
      <c r="G248" s="401">
        <f t="shared" si="29"/>
        <v>0</v>
      </c>
      <c r="H248" s="666"/>
      <c r="I248" s="666"/>
      <c r="J248" s="666"/>
      <c r="K248" s="401">
        <f t="shared" si="30"/>
        <v>0</v>
      </c>
      <c r="L248" s="395">
        <f t="shared" si="24"/>
        <v>0</v>
      </c>
      <c r="M248" s="395">
        <f t="shared" si="25"/>
        <v>0</v>
      </c>
      <c r="N248" s="395">
        <f t="shared" si="26"/>
        <v>0</v>
      </c>
      <c r="O248" s="395">
        <f t="shared" si="27"/>
        <v>0</v>
      </c>
    </row>
    <row r="249" spans="1:15" ht="12.75">
      <c r="A249" s="402" t="s">
        <v>798</v>
      </c>
      <c r="B249" s="369" t="s">
        <v>555</v>
      </c>
      <c r="C249" s="315" t="s">
        <v>556</v>
      </c>
      <c r="D249" s="411"/>
      <c r="E249" s="424">
        <v>-6715016.71</v>
      </c>
      <c r="F249" s="411">
        <v>30468.83</v>
      </c>
      <c r="G249" s="401">
        <f t="shared" si="29"/>
        <v>-6684547.88</v>
      </c>
      <c r="H249" s="411"/>
      <c r="I249" s="668">
        <f>-6715016.71-242877.14</f>
        <v>-6957893.85</v>
      </c>
      <c r="J249" s="666">
        <f>30468.83-28225.88</f>
        <v>2242.9500000000007</v>
      </c>
      <c r="K249" s="401">
        <f t="shared" si="30"/>
        <v>-6955650.899999999</v>
      </c>
      <c r="L249" s="395">
        <f t="shared" si="24"/>
        <v>0</v>
      </c>
      <c r="M249" s="395">
        <f t="shared" si="25"/>
        <v>-242877.13999999966</v>
      </c>
      <c r="N249" s="395">
        <f t="shared" si="26"/>
        <v>-28225.88</v>
      </c>
      <c r="O249" s="395">
        <f t="shared" si="27"/>
        <v>-271103.01999999955</v>
      </c>
    </row>
    <row r="250" spans="1:15" ht="12.75">
      <c r="A250" s="471" t="s">
        <v>198</v>
      </c>
      <c r="B250" s="322" t="s">
        <v>196</v>
      </c>
      <c r="C250" s="482"/>
      <c r="D250" s="440">
        <f>D137</f>
        <v>0</v>
      </c>
      <c r="E250" s="440">
        <f>E137</f>
        <v>6328548.26</v>
      </c>
      <c r="F250" s="440">
        <f>F137</f>
        <v>0</v>
      </c>
      <c r="G250" s="401">
        <f t="shared" si="29"/>
        <v>6328548.26</v>
      </c>
      <c r="H250" s="440">
        <f>H137</f>
        <v>0</v>
      </c>
      <c r="I250" s="440">
        <f>I137</f>
        <v>6493121.46</v>
      </c>
      <c r="J250" s="440">
        <f>J137</f>
        <v>0</v>
      </c>
      <c r="K250" s="401">
        <f t="shared" si="30"/>
        <v>6493121.46</v>
      </c>
      <c r="L250" s="395">
        <f t="shared" si="24"/>
        <v>0</v>
      </c>
      <c r="M250" s="395">
        <f t="shared" si="25"/>
        <v>164573.2000000002</v>
      </c>
      <c r="N250" s="395">
        <f t="shared" si="26"/>
        <v>0</v>
      </c>
      <c r="O250" s="395">
        <f t="shared" si="27"/>
        <v>164573.2000000002</v>
      </c>
    </row>
    <row r="251" spans="1:15" ht="12.75">
      <c r="A251" s="402" t="s">
        <v>558</v>
      </c>
      <c r="B251" s="452" t="s">
        <v>557</v>
      </c>
      <c r="C251" s="483" t="s">
        <v>559</v>
      </c>
      <c r="D251" s="411"/>
      <c r="E251" s="411"/>
      <c r="F251" s="411"/>
      <c r="G251" s="401">
        <f t="shared" si="29"/>
        <v>0</v>
      </c>
      <c r="H251" s="411"/>
      <c r="I251" s="411"/>
      <c r="J251" s="411"/>
      <c r="K251" s="401">
        <f t="shared" si="30"/>
        <v>0</v>
      </c>
      <c r="L251" s="395">
        <f t="shared" si="24"/>
        <v>0</v>
      </c>
      <c r="M251" s="395">
        <f t="shared" si="25"/>
        <v>0</v>
      </c>
      <c r="N251" s="395">
        <f t="shared" si="26"/>
        <v>0</v>
      </c>
      <c r="O251" s="395">
        <f t="shared" si="27"/>
        <v>0</v>
      </c>
    </row>
    <row r="252" spans="1:15" ht="12.75">
      <c r="A252" s="402" t="s">
        <v>561</v>
      </c>
      <c r="B252" s="339" t="s">
        <v>560</v>
      </c>
      <c r="C252" s="453" t="s">
        <v>562</v>
      </c>
      <c r="D252" s="411"/>
      <c r="E252" s="411"/>
      <c r="F252" s="411"/>
      <c r="G252" s="401">
        <f t="shared" si="29"/>
        <v>0</v>
      </c>
      <c r="H252" s="411"/>
      <c r="I252" s="411"/>
      <c r="J252" s="411"/>
      <c r="K252" s="401">
        <f t="shared" si="30"/>
        <v>0</v>
      </c>
      <c r="L252" s="395">
        <f t="shared" si="24"/>
        <v>0</v>
      </c>
      <c r="M252" s="395">
        <f t="shared" si="25"/>
        <v>0</v>
      </c>
      <c r="N252" s="395">
        <f t="shared" si="26"/>
        <v>0</v>
      </c>
      <c r="O252" s="395">
        <f t="shared" si="27"/>
        <v>0</v>
      </c>
    </row>
    <row r="253" spans="1:15" ht="13.5" thickBot="1">
      <c r="A253" s="471" t="s">
        <v>199</v>
      </c>
      <c r="B253" s="474" t="s">
        <v>197</v>
      </c>
      <c r="C253" s="482"/>
      <c r="D253" s="476"/>
      <c r="E253" s="476"/>
      <c r="F253" s="476"/>
      <c r="G253" s="401">
        <f t="shared" si="29"/>
        <v>0</v>
      </c>
      <c r="H253" s="476"/>
      <c r="I253" s="476"/>
      <c r="J253" s="476"/>
      <c r="K253" s="401">
        <f t="shared" si="30"/>
        <v>0</v>
      </c>
      <c r="L253" s="395">
        <f t="shared" si="24"/>
        <v>0</v>
      </c>
      <c r="M253" s="395">
        <f t="shared" si="25"/>
        <v>0</v>
      </c>
      <c r="N253" s="395">
        <f t="shared" si="26"/>
        <v>0</v>
      </c>
      <c r="O253" s="395">
        <f t="shared" si="27"/>
        <v>0</v>
      </c>
    </row>
    <row r="254" spans="1:15" ht="13.5" thickBot="1">
      <c r="A254" s="477" t="s">
        <v>435</v>
      </c>
      <c r="B254" s="478" t="s">
        <v>434</v>
      </c>
      <c r="C254" s="479"/>
      <c r="D254" s="419">
        <f>D244+D246</f>
        <v>0</v>
      </c>
      <c r="E254" s="419">
        <f>E244+E246</f>
        <v>309515.4299999998</v>
      </c>
      <c r="F254" s="419">
        <f>F244+F246</f>
        <v>30468.83</v>
      </c>
      <c r="G254" s="457">
        <f t="shared" si="29"/>
        <v>339984.25999999983</v>
      </c>
      <c r="H254" s="419">
        <f>H244+H246</f>
        <v>0</v>
      </c>
      <c r="I254" s="419">
        <f>I244+I246</f>
        <v>214639.34000000043</v>
      </c>
      <c r="J254" s="419">
        <f>J244+J246</f>
        <v>2242.9500000000007</v>
      </c>
      <c r="K254" s="457">
        <f t="shared" si="30"/>
        <v>216882.29000000044</v>
      </c>
      <c r="L254" s="395">
        <f t="shared" si="24"/>
        <v>0</v>
      </c>
      <c r="M254" s="395">
        <f t="shared" si="25"/>
        <v>-94876.08999999939</v>
      </c>
      <c r="N254" s="395">
        <f t="shared" si="26"/>
        <v>-28225.88</v>
      </c>
      <c r="O254" s="395">
        <f t="shared" si="27"/>
        <v>-123101.96999999939</v>
      </c>
    </row>
    <row r="255" spans="1:11" ht="15.75" thickBot="1">
      <c r="A255" s="484" t="s">
        <v>451</v>
      </c>
      <c r="B255" s="485"/>
      <c r="C255" s="486"/>
      <c r="D255" s="266"/>
      <c r="E255" s="266"/>
      <c r="F255" s="266"/>
      <c r="G255" s="266"/>
      <c r="H255" s="266"/>
      <c r="I255" s="266"/>
      <c r="J255" s="266"/>
      <c r="K255" s="266"/>
    </row>
    <row r="256" spans="1:11" ht="15" customHeight="1" thickBot="1">
      <c r="A256" s="487" t="s">
        <v>620</v>
      </c>
      <c r="B256" s="283"/>
      <c r="C256" s="283"/>
      <c r="D256" s="374">
        <f aca="true" t="shared" si="31" ref="D256:K256">D158-D254</f>
        <v>0</v>
      </c>
      <c r="E256" s="374">
        <f t="shared" si="31"/>
        <v>0</v>
      </c>
      <c r="F256" s="374">
        <f t="shared" si="31"/>
        <v>0</v>
      </c>
      <c r="G256" s="374">
        <f t="shared" si="31"/>
        <v>0</v>
      </c>
      <c r="H256" s="374">
        <f t="shared" si="31"/>
        <v>0</v>
      </c>
      <c r="I256" s="374">
        <f t="shared" si="31"/>
        <v>-1.5133991837501526E-09</v>
      </c>
      <c r="J256" s="374">
        <f t="shared" si="31"/>
        <v>0</v>
      </c>
      <c r="K256" s="374">
        <f t="shared" si="31"/>
        <v>-1.5133991837501526E-09</v>
      </c>
    </row>
    <row r="257" spans="1:11" ht="15">
      <c r="A257" s="488"/>
      <c r="B257" s="485"/>
      <c r="C257" s="485"/>
      <c r="D257" s="266"/>
      <c r="E257" s="266"/>
      <c r="F257" s="266"/>
      <c r="G257" s="490"/>
      <c r="H257" s="266"/>
      <c r="I257" s="266"/>
      <c r="J257" s="266"/>
      <c r="K257" s="266"/>
    </row>
    <row r="258" spans="1:11" ht="15">
      <c r="A258" s="491"/>
      <c r="B258" s="492"/>
      <c r="C258" s="492"/>
      <c r="D258" s="266"/>
      <c r="E258" s="266"/>
      <c r="F258" s="266"/>
      <c r="G258" s="490"/>
      <c r="H258" s="266"/>
      <c r="I258" s="266"/>
      <c r="J258" s="266"/>
      <c r="K258" s="266"/>
    </row>
    <row r="259" spans="1:11" ht="15">
      <c r="A259" s="491"/>
      <c r="B259" s="492"/>
      <c r="C259" s="492"/>
      <c r="D259" s="266"/>
      <c r="E259" s="266"/>
      <c r="F259" s="266"/>
      <c r="G259" s="490"/>
      <c r="H259" s="266"/>
      <c r="I259" s="266"/>
      <c r="J259" s="266"/>
      <c r="K259" s="266"/>
    </row>
    <row r="260" spans="1:11" ht="15">
      <c r="A260" s="491"/>
      <c r="B260" s="492"/>
      <c r="C260" s="492"/>
      <c r="D260" s="266"/>
      <c r="E260" s="266"/>
      <c r="F260" s="266"/>
      <c r="G260" s="490"/>
      <c r="H260" s="266"/>
      <c r="I260" s="266"/>
      <c r="J260" s="266"/>
      <c r="K260" s="266"/>
    </row>
    <row r="261" spans="1:11" ht="15">
      <c r="A261" s="493"/>
      <c r="B261" s="494"/>
      <c r="C261" s="494"/>
      <c r="D261" s="266"/>
      <c r="E261" s="266"/>
      <c r="F261" s="266"/>
      <c r="G261" s="489"/>
      <c r="H261" s="266"/>
      <c r="I261" s="266"/>
      <c r="J261" s="266"/>
      <c r="K261" s="266"/>
    </row>
    <row r="262" spans="1:11" ht="15">
      <c r="A262" s="495"/>
      <c r="B262" s="485"/>
      <c r="C262" s="485"/>
      <c r="D262" s="266"/>
      <c r="E262" s="266"/>
      <c r="F262" s="266"/>
      <c r="G262" s="490"/>
      <c r="H262" s="266"/>
      <c r="I262" s="266"/>
      <c r="J262" s="266"/>
      <c r="K262" s="266"/>
    </row>
    <row r="263" spans="1:11" ht="15">
      <c r="A263" s="496"/>
      <c r="B263" s="264"/>
      <c r="C263" s="264"/>
      <c r="D263" s="266"/>
      <c r="E263" s="266"/>
      <c r="F263" s="266"/>
      <c r="G263" s="266"/>
      <c r="H263" s="266"/>
      <c r="I263" s="266"/>
      <c r="J263" s="266"/>
      <c r="K263" s="266"/>
    </row>
    <row r="264" spans="4:11" ht="15">
      <c r="D264" s="266"/>
      <c r="E264" s="266"/>
      <c r="F264" s="266"/>
      <c r="G264" s="266"/>
      <c r="H264" s="266"/>
      <c r="I264" s="266"/>
      <c r="J264" s="266"/>
      <c r="K264" s="266"/>
    </row>
    <row r="265" spans="4:11" ht="15">
      <c r="D265" s="266"/>
      <c r="E265" s="266"/>
      <c r="F265" s="266"/>
      <c r="G265" s="266"/>
      <c r="H265" s="266"/>
      <c r="I265" s="266"/>
      <c r="J265" s="266"/>
      <c r="K265" s="266"/>
    </row>
    <row r="266" spans="4:11" ht="15">
      <c r="D266" s="266"/>
      <c r="E266" s="266"/>
      <c r="F266" s="266"/>
      <c r="G266" s="266"/>
      <c r="H266" s="266"/>
      <c r="I266" s="266"/>
      <c r="J266" s="266"/>
      <c r="K266" s="266"/>
    </row>
    <row r="267" spans="4:11" ht="15">
      <c r="D267" s="266"/>
      <c r="E267" s="266"/>
      <c r="F267" s="266"/>
      <c r="G267" s="266"/>
      <c r="H267" s="266"/>
      <c r="I267" s="266"/>
      <c r="J267" s="266"/>
      <c r="K267" s="266"/>
    </row>
    <row r="268" spans="4:11" ht="15">
      <c r="D268" s="266"/>
      <c r="E268" s="266"/>
      <c r="F268" s="266"/>
      <c r="G268" s="266"/>
      <c r="H268" s="266"/>
      <c r="I268" s="266"/>
      <c r="J268" s="266"/>
      <c r="K268" s="266"/>
    </row>
    <row r="269" spans="4:11" ht="15">
      <c r="D269" s="266"/>
      <c r="E269" s="266"/>
      <c r="F269" s="266"/>
      <c r="G269" s="266"/>
      <c r="H269" s="266"/>
      <c r="I269" s="266"/>
      <c r="J269" s="266"/>
      <c r="K269" s="266"/>
    </row>
    <row r="270" spans="4:11" ht="15">
      <c r="D270" s="266"/>
      <c r="E270" s="266"/>
      <c r="F270" s="266"/>
      <c r="G270" s="266"/>
      <c r="H270" s="266"/>
      <c r="I270" s="266"/>
      <c r="J270" s="266"/>
      <c r="K270" s="266"/>
    </row>
    <row r="271" spans="4:11" ht="15">
      <c r="D271" s="266"/>
      <c r="E271" s="266"/>
      <c r="F271" s="266"/>
      <c r="G271" s="266"/>
      <c r="H271" s="266"/>
      <c r="I271" s="266"/>
      <c r="J271" s="266"/>
      <c r="K271" s="266"/>
    </row>
    <row r="272" spans="4:11" ht="15">
      <c r="D272" s="266"/>
      <c r="E272" s="266"/>
      <c r="F272" s="266"/>
      <c r="G272" s="266"/>
      <c r="H272" s="266"/>
      <c r="I272" s="266"/>
      <c r="J272" s="266"/>
      <c r="K272" s="266"/>
    </row>
    <row r="273" spans="4:11" ht="15">
      <c r="D273" s="266"/>
      <c r="E273" s="266"/>
      <c r="F273" s="266"/>
      <c r="G273" s="266"/>
      <c r="H273" s="266"/>
      <c r="I273" s="266"/>
      <c r="J273" s="266"/>
      <c r="K273" s="266"/>
    </row>
    <row r="274" spans="4:11" ht="15">
      <c r="D274" s="266"/>
      <c r="E274" s="266"/>
      <c r="F274" s="266"/>
      <c r="G274" s="266"/>
      <c r="H274" s="266"/>
      <c r="I274" s="266"/>
      <c r="J274" s="266"/>
      <c r="K274" s="266"/>
    </row>
    <row r="275" spans="4:11" ht="15">
      <c r="D275" s="266"/>
      <c r="E275" s="266"/>
      <c r="F275" s="266"/>
      <c r="G275" s="266"/>
      <c r="H275" s="266"/>
      <c r="I275" s="266"/>
      <c r="J275" s="266"/>
      <c r="K275" s="266"/>
    </row>
    <row r="276" spans="4:11" ht="15">
      <c r="D276" s="266"/>
      <c r="E276" s="266"/>
      <c r="F276" s="266"/>
      <c r="G276" s="266"/>
      <c r="H276" s="266"/>
      <c r="I276" s="266"/>
      <c r="J276" s="266"/>
      <c r="K276" s="266"/>
    </row>
    <row r="277" spans="4:11" ht="15">
      <c r="D277" s="266"/>
      <c r="E277" s="266"/>
      <c r="F277" s="266"/>
      <c r="G277" s="266"/>
      <c r="H277" s="266"/>
      <c r="I277" s="266"/>
      <c r="J277" s="266"/>
      <c r="K277" s="266"/>
    </row>
    <row r="278" spans="4:11" ht="15">
      <c r="D278" s="266"/>
      <c r="E278" s="266"/>
      <c r="F278" s="266"/>
      <c r="G278" s="266"/>
      <c r="H278" s="266"/>
      <c r="I278" s="266"/>
      <c r="J278" s="266"/>
      <c r="K278" s="266"/>
    </row>
    <row r="279" spans="4:11" ht="15">
      <c r="D279" s="266"/>
      <c r="E279" s="266"/>
      <c r="F279" s="266"/>
      <c r="G279" s="266"/>
      <c r="H279" s="266"/>
      <c r="I279" s="266"/>
      <c r="J279" s="266"/>
      <c r="K279" s="266"/>
    </row>
    <row r="280" spans="4:11" ht="15">
      <c r="D280" s="266"/>
      <c r="E280" s="266"/>
      <c r="F280" s="266"/>
      <c r="G280" s="266"/>
      <c r="H280" s="266"/>
      <c r="I280" s="266"/>
      <c r="J280" s="266"/>
      <c r="K280" s="266"/>
    </row>
    <row r="281" spans="4:11" ht="15">
      <c r="D281" s="266"/>
      <c r="E281" s="266"/>
      <c r="F281" s="266"/>
      <c r="G281" s="266"/>
      <c r="H281" s="266"/>
      <c r="I281" s="266"/>
      <c r="J281" s="266"/>
      <c r="K281" s="266"/>
    </row>
    <row r="282" spans="4:11" ht="15">
      <c r="D282" s="266"/>
      <c r="E282" s="266"/>
      <c r="F282" s="266"/>
      <c r="G282" s="266"/>
      <c r="H282" s="266"/>
      <c r="I282" s="266"/>
      <c r="J282" s="266"/>
      <c r="K282" s="266"/>
    </row>
    <row r="283" spans="4:11" ht="15">
      <c r="D283" s="266"/>
      <c r="E283" s="266"/>
      <c r="F283" s="266"/>
      <c r="G283" s="266"/>
      <c r="H283" s="266"/>
      <c r="I283" s="266"/>
      <c r="J283" s="266"/>
      <c r="K283" s="266"/>
    </row>
    <row r="284" spans="4:11" ht="15">
      <c r="D284" s="266"/>
      <c r="E284" s="266"/>
      <c r="F284" s="266"/>
      <c r="G284" s="266"/>
      <c r="H284" s="266"/>
      <c r="I284" s="266"/>
      <c r="J284" s="266"/>
      <c r="K284" s="266"/>
    </row>
    <row r="285" spans="4:11" ht="15">
      <c r="D285" s="266"/>
      <c r="E285" s="266"/>
      <c r="F285" s="266"/>
      <c r="G285" s="266"/>
      <c r="H285" s="266"/>
      <c r="I285" s="266"/>
      <c r="J285" s="266"/>
      <c r="K285" s="266"/>
    </row>
    <row r="286" spans="4:11" ht="15">
      <c r="D286" s="266"/>
      <c r="E286" s="266"/>
      <c r="F286" s="266"/>
      <c r="G286" s="266"/>
      <c r="H286" s="266"/>
      <c r="I286" s="266"/>
      <c r="J286" s="266"/>
      <c r="K286" s="266"/>
    </row>
  </sheetData>
  <sheetProtection formatCells="0" formatColumns="0" formatRows="0" insertColumns="0" insertRows="0"/>
  <mergeCells count="21">
    <mergeCell ref="B6:I6"/>
    <mergeCell ref="A159:A160"/>
    <mergeCell ref="D159:G159"/>
    <mergeCell ref="C159:C160"/>
    <mergeCell ref="B159:B160"/>
    <mergeCell ref="C14:C15"/>
    <mergeCell ref="B8:I9"/>
    <mergeCell ref="B14:B15"/>
    <mergeCell ref="H159:K159"/>
    <mergeCell ref="D14:G14"/>
    <mergeCell ref="A10:I10"/>
    <mergeCell ref="A1:H1"/>
    <mergeCell ref="A11:I11"/>
    <mergeCell ref="A2:H2"/>
    <mergeCell ref="A12:I12"/>
    <mergeCell ref="A3:I3"/>
    <mergeCell ref="H14:K14"/>
    <mergeCell ref="B5:I5"/>
    <mergeCell ref="A4:I4"/>
    <mergeCell ref="B7:I7"/>
    <mergeCell ref="A14:A15"/>
  </mergeCells>
  <printOptions horizontalCentered="1"/>
  <pageMargins left="0.1968503937007874" right="0.1968503937007874" top="1.1811023622047245" bottom="0.3937007874015748" header="0.5118110236220472" footer="0.1968503937007874"/>
  <pageSetup fitToHeight="6" fitToWidth="1" horizontalDpi="600" verticalDpi="600" orientation="landscape" paperSize="9" scale="62" r:id="rId1"/>
  <rowBreaks count="4" manualBreakCount="4">
    <brk id="36" max="10" man="1"/>
    <brk id="70" max="10" man="1"/>
    <brk id="102" max="10" man="1"/>
    <brk id="158" max="10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2"/>
  </sheetPr>
  <dimension ref="A1:BL57"/>
  <sheetViews>
    <sheetView zoomScalePageLayoutView="0" workbookViewId="0" topLeftCell="A13">
      <selection activeCell="CF18" sqref="CF18"/>
    </sheetView>
  </sheetViews>
  <sheetFormatPr defaultColWidth="1.37890625" defaultRowHeight="12.75"/>
  <cols>
    <col min="1" max="217" width="1.37890625" style="7" customWidth="1"/>
    <col min="218" max="16384" width="1.37890625" style="7" customWidth="1"/>
  </cols>
  <sheetData>
    <row r="1" s="32" customFormat="1" ht="12">
      <c r="BL1" s="33" t="s">
        <v>1016</v>
      </c>
    </row>
    <row r="3" spans="1:64" s="34" customFormat="1" ht="14.25">
      <c r="A3" s="724" t="s">
        <v>1017</v>
      </c>
      <c r="B3" s="724"/>
      <c r="C3" s="724"/>
      <c r="D3" s="724"/>
      <c r="E3" s="724"/>
      <c r="F3" s="724"/>
      <c r="G3" s="724"/>
      <c r="H3" s="724"/>
      <c r="I3" s="724"/>
      <c r="J3" s="724"/>
      <c r="K3" s="724"/>
      <c r="L3" s="724"/>
      <c r="M3" s="724"/>
      <c r="N3" s="724"/>
      <c r="O3" s="724"/>
      <c r="P3" s="724"/>
      <c r="Q3" s="724"/>
      <c r="R3" s="724"/>
      <c r="S3" s="724"/>
      <c r="T3" s="724"/>
      <c r="U3" s="724"/>
      <c r="V3" s="724"/>
      <c r="W3" s="724"/>
      <c r="X3" s="724"/>
      <c r="Y3" s="724"/>
      <c r="Z3" s="724"/>
      <c r="AA3" s="724"/>
      <c r="AB3" s="724"/>
      <c r="AC3" s="724"/>
      <c r="AD3" s="724"/>
      <c r="AE3" s="724"/>
      <c r="AF3" s="724"/>
      <c r="AG3" s="724"/>
      <c r="AH3" s="724"/>
      <c r="AI3" s="724"/>
      <c r="AJ3" s="724"/>
      <c r="AK3" s="724"/>
      <c r="AL3" s="724"/>
      <c r="AM3" s="724"/>
      <c r="AN3" s="724"/>
      <c r="AO3" s="724"/>
      <c r="AP3" s="724"/>
      <c r="AQ3" s="724"/>
      <c r="AR3" s="724"/>
      <c r="AS3" s="724"/>
      <c r="AT3" s="724"/>
      <c r="AU3" s="724"/>
      <c r="AV3" s="724"/>
      <c r="AW3" s="724"/>
      <c r="AX3" s="724"/>
      <c r="AY3" s="724"/>
      <c r="AZ3" s="724"/>
      <c r="BA3" s="724"/>
      <c r="BB3" s="724"/>
      <c r="BC3" s="724"/>
      <c r="BD3" s="724"/>
      <c r="BE3" s="724"/>
      <c r="BF3" s="724"/>
      <c r="BG3" s="724"/>
      <c r="BH3" s="724"/>
      <c r="BI3" s="724"/>
      <c r="BJ3" s="724"/>
      <c r="BK3" s="724"/>
      <c r="BL3" s="724"/>
    </row>
    <row r="4" ht="12.75">
      <c r="BL4" s="10" t="s">
        <v>1018</v>
      </c>
    </row>
    <row r="6" spans="1:64" ht="12.75">
      <c r="A6" s="832" t="s">
        <v>1019</v>
      </c>
      <c r="B6" s="833"/>
      <c r="C6" s="833"/>
      <c r="D6" s="833"/>
      <c r="E6" s="833"/>
      <c r="F6" s="833"/>
      <c r="G6" s="833"/>
      <c r="H6" s="833"/>
      <c r="I6" s="833"/>
      <c r="J6" s="833"/>
      <c r="K6" s="833"/>
      <c r="L6" s="833"/>
      <c r="M6" s="833"/>
      <c r="N6" s="833"/>
      <c r="O6" s="833"/>
      <c r="P6" s="833"/>
      <c r="Q6" s="833"/>
      <c r="R6" s="833"/>
      <c r="S6" s="833"/>
      <c r="T6" s="833"/>
      <c r="U6" s="833"/>
      <c r="V6" s="833"/>
      <c r="W6" s="833" t="s">
        <v>1020</v>
      </c>
      <c r="X6" s="833"/>
      <c r="Y6" s="833"/>
      <c r="Z6" s="833"/>
      <c r="AA6" s="833"/>
      <c r="AB6" s="833"/>
      <c r="AC6" s="833"/>
      <c r="AD6" s="833"/>
      <c r="AE6" s="833"/>
      <c r="AF6" s="833"/>
      <c r="AG6" s="833"/>
      <c r="AH6" s="833"/>
      <c r="AI6" s="833"/>
      <c r="AJ6" s="833"/>
      <c r="AK6" s="833"/>
      <c r="AL6" s="833"/>
      <c r="AM6" s="833"/>
      <c r="AN6" s="833"/>
      <c r="AO6" s="833"/>
      <c r="AP6" s="833"/>
      <c r="AQ6" s="833"/>
      <c r="AR6" s="833" t="s">
        <v>1021</v>
      </c>
      <c r="AS6" s="833"/>
      <c r="AT6" s="833"/>
      <c r="AU6" s="833"/>
      <c r="AV6" s="833"/>
      <c r="AW6" s="833"/>
      <c r="AX6" s="833"/>
      <c r="AY6" s="833"/>
      <c r="AZ6" s="833"/>
      <c r="BA6" s="833"/>
      <c r="BB6" s="833"/>
      <c r="BC6" s="833"/>
      <c r="BD6" s="833"/>
      <c r="BE6" s="833"/>
      <c r="BF6" s="833"/>
      <c r="BG6" s="833"/>
      <c r="BH6" s="833"/>
      <c r="BI6" s="833"/>
      <c r="BJ6" s="833"/>
      <c r="BK6" s="833"/>
      <c r="BL6" s="834"/>
    </row>
    <row r="7" spans="1:64" ht="12.75">
      <c r="A7" s="832">
        <v>1</v>
      </c>
      <c r="B7" s="833"/>
      <c r="C7" s="833"/>
      <c r="D7" s="833"/>
      <c r="E7" s="833"/>
      <c r="F7" s="833"/>
      <c r="G7" s="833"/>
      <c r="H7" s="833"/>
      <c r="I7" s="833"/>
      <c r="J7" s="833"/>
      <c r="K7" s="833"/>
      <c r="L7" s="833"/>
      <c r="M7" s="833"/>
      <c r="N7" s="833"/>
      <c r="O7" s="833"/>
      <c r="P7" s="833"/>
      <c r="Q7" s="833"/>
      <c r="R7" s="833"/>
      <c r="S7" s="833"/>
      <c r="T7" s="833"/>
      <c r="U7" s="833"/>
      <c r="V7" s="833"/>
      <c r="W7" s="833">
        <v>2</v>
      </c>
      <c r="X7" s="833"/>
      <c r="Y7" s="833"/>
      <c r="Z7" s="833"/>
      <c r="AA7" s="833"/>
      <c r="AB7" s="833"/>
      <c r="AC7" s="833"/>
      <c r="AD7" s="833"/>
      <c r="AE7" s="833"/>
      <c r="AF7" s="833"/>
      <c r="AG7" s="833"/>
      <c r="AH7" s="833"/>
      <c r="AI7" s="833"/>
      <c r="AJ7" s="833"/>
      <c r="AK7" s="833"/>
      <c r="AL7" s="833"/>
      <c r="AM7" s="833"/>
      <c r="AN7" s="833"/>
      <c r="AO7" s="833"/>
      <c r="AP7" s="833"/>
      <c r="AQ7" s="833"/>
      <c r="AR7" s="833">
        <v>3</v>
      </c>
      <c r="AS7" s="833"/>
      <c r="AT7" s="833"/>
      <c r="AU7" s="833"/>
      <c r="AV7" s="833"/>
      <c r="AW7" s="833"/>
      <c r="AX7" s="833"/>
      <c r="AY7" s="833"/>
      <c r="AZ7" s="833"/>
      <c r="BA7" s="833"/>
      <c r="BB7" s="833"/>
      <c r="BC7" s="833"/>
      <c r="BD7" s="833"/>
      <c r="BE7" s="833"/>
      <c r="BF7" s="833"/>
      <c r="BG7" s="833"/>
      <c r="BH7" s="833"/>
      <c r="BI7" s="833"/>
      <c r="BJ7" s="833"/>
      <c r="BK7" s="833"/>
      <c r="BL7" s="834"/>
    </row>
    <row r="8" spans="1:64" ht="15" customHeight="1">
      <c r="A8" s="829"/>
      <c r="B8" s="827"/>
      <c r="C8" s="827"/>
      <c r="D8" s="827"/>
      <c r="E8" s="827"/>
      <c r="F8" s="827"/>
      <c r="G8" s="827"/>
      <c r="H8" s="827"/>
      <c r="I8" s="827"/>
      <c r="J8" s="827"/>
      <c r="K8" s="827"/>
      <c r="L8" s="827"/>
      <c r="M8" s="827"/>
      <c r="N8" s="827"/>
      <c r="O8" s="827"/>
      <c r="P8" s="827"/>
      <c r="Q8" s="827"/>
      <c r="R8" s="827"/>
      <c r="S8" s="827"/>
      <c r="T8" s="827"/>
      <c r="U8" s="827"/>
      <c r="V8" s="827"/>
      <c r="W8" s="827"/>
      <c r="X8" s="827"/>
      <c r="Y8" s="827"/>
      <c r="Z8" s="827"/>
      <c r="AA8" s="827"/>
      <c r="AB8" s="827"/>
      <c r="AC8" s="827"/>
      <c r="AD8" s="827"/>
      <c r="AE8" s="827"/>
      <c r="AF8" s="827"/>
      <c r="AG8" s="827"/>
      <c r="AH8" s="827"/>
      <c r="AI8" s="827"/>
      <c r="AJ8" s="827"/>
      <c r="AK8" s="827"/>
      <c r="AL8" s="827"/>
      <c r="AM8" s="827"/>
      <c r="AN8" s="827"/>
      <c r="AO8" s="827"/>
      <c r="AP8" s="827"/>
      <c r="AQ8" s="827"/>
      <c r="AR8" s="827"/>
      <c r="AS8" s="827"/>
      <c r="AT8" s="827"/>
      <c r="AU8" s="827"/>
      <c r="AV8" s="827"/>
      <c r="AW8" s="827"/>
      <c r="AX8" s="827"/>
      <c r="AY8" s="827"/>
      <c r="AZ8" s="827"/>
      <c r="BA8" s="827"/>
      <c r="BB8" s="827"/>
      <c r="BC8" s="827"/>
      <c r="BD8" s="827"/>
      <c r="BE8" s="827"/>
      <c r="BF8" s="827"/>
      <c r="BG8" s="827"/>
      <c r="BH8" s="827"/>
      <c r="BI8" s="827"/>
      <c r="BJ8" s="827"/>
      <c r="BK8" s="827"/>
      <c r="BL8" s="828"/>
    </row>
    <row r="9" spans="1:64" ht="15" customHeight="1">
      <c r="A9" s="829"/>
      <c r="B9" s="827"/>
      <c r="C9" s="827"/>
      <c r="D9" s="827"/>
      <c r="E9" s="827"/>
      <c r="F9" s="827"/>
      <c r="G9" s="827"/>
      <c r="H9" s="827"/>
      <c r="I9" s="827"/>
      <c r="J9" s="827"/>
      <c r="K9" s="827"/>
      <c r="L9" s="827"/>
      <c r="M9" s="827"/>
      <c r="N9" s="827"/>
      <c r="O9" s="827"/>
      <c r="P9" s="827"/>
      <c r="Q9" s="827"/>
      <c r="R9" s="827"/>
      <c r="S9" s="827"/>
      <c r="T9" s="827"/>
      <c r="U9" s="827"/>
      <c r="V9" s="827"/>
      <c r="W9" s="827"/>
      <c r="X9" s="827"/>
      <c r="Y9" s="827"/>
      <c r="Z9" s="827"/>
      <c r="AA9" s="827"/>
      <c r="AB9" s="827"/>
      <c r="AC9" s="827"/>
      <c r="AD9" s="827"/>
      <c r="AE9" s="827"/>
      <c r="AF9" s="827"/>
      <c r="AG9" s="827"/>
      <c r="AH9" s="827"/>
      <c r="AI9" s="827"/>
      <c r="AJ9" s="827"/>
      <c r="AK9" s="827"/>
      <c r="AL9" s="827"/>
      <c r="AM9" s="827"/>
      <c r="AN9" s="827"/>
      <c r="AO9" s="827"/>
      <c r="AP9" s="827"/>
      <c r="AQ9" s="827"/>
      <c r="AR9" s="827"/>
      <c r="AS9" s="827"/>
      <c r="AT9" s="827"/>
      <c r="AU9" s="827"/>
      <c r="AV9" s="827"/>
      <c r="AW9" s="827"/>
      <c r="AX9" s="827"/>
      <c r="AY9" s="827"/>
      <c r="AZ9" s="827"/>
      <c r="BA9" s="827"/>
      <c r="BB9" s="827"/>
      <c r="BC9" s="827"/>
      <c r="BD9" s="827"/>
      <c r="BE9" s="827"/>
      <c r="BF9" s="827"/>
      <c r="BG9" s="827"/>
      <c r="BH9" s="827"/>
      <c r="BI9" s="827"/>
      <c r="BJ9" s="827"/>
      <c r="BK9" s="827"/>
      <c r="BL9" s="828"/>
    </row>
    <row r="10" spans="1:64" ht="15" customHeight="1">
      <c r="A10" s="829"/>
      <c r="B10" s="827"/>
      <c r="C10" s="827"/>
      <c r="D10" s="827"/>
      <c r="E10" s="827"/>
      <c r="F10" s="827"/>
      <c r="G10" s="827"/>
      <c r="H10" s="827"/>
      <c r="I10" s="827"/>
      <c r="J10" s="827"/>
      <c r="K10" s="827"/>
      <c r="L10" s="827"/>
      <c r="M10" s="827"/>
      <c r="N10" s="827"/>
      <c r="O10" s="827"/>
      <c r="P10" s="827"/>
      <c r="Q10" s="827"/>
      <c r="R10" s="827"/>
      <c r="S10" s="827"/>
      <c r="T10" s="827"/>
      <c r="U10" s="827"/>
      <c r="V10" s="827"/>
      <c r="W10" s="827"/>
      <c r="X10" s="827"/>
      <c r="Y10" s="827"/>
      <c r="Z10" s="827"/>
      <c r="AA10" s="827"/>
      <c r="AB10" s="827"/>
      <c r="AC10" s="827"/>
      <c r="AD10" s="827"/>
      <c r="AE10" s="827"/>
      <c r="AF10" s="827"/>
      <c r="AG10" s="827"/>
      <c r="AH10" s="827"/>
      <c r="AI10" s="827"/>
      <c r="AJ10" s="827"/>
      <c r="AK10" s="827"/>
      <c r="AL10" s="827"/>
      <c r="AM10" s="827"/>
      <c r="AN10" s="827"/>
      <c r="AO10" s="827"/>
      <c r="AP10" s="827"/>
      <c r="AQ10" s="827"/>
      <c r="AR10" s="827"/>
      <c r="AS10" s="827"/>
      <c r="AT10" s="827"/>
      <c r="AU10" s="827"/>
      <c r="AV10" s="827"/>
      <c r="AW10" s="827"/>
      <c r="AX10" s="827"/>
      <c r="AY10" s="827"/>
      <c r="AZ10" s="827"/>
      <c r="BA10" s="827"/>
      <c r="BB10" s="827"/>
      <c r="BC10" s="827"/>
      <c r="BD10" s="827"/>
      <c r="BE10" s="827"/>
      <c r="BF10" s="827"/>
      <c r="BG10" s="827"/>
      <c r="BH10" s="827"/>
      <c r="BI10" s="827"/>
      <c r="BJ10" s="827"/>
      <c r="BK10" s="827"/>
      <c r="BL10" s="828"/>
    </row>
    <row r="11" spans="1:64" ht="15" customHeight="1">
      <c r="A11" s="829"/>
      <c r="B11" s="827"/>
      <c r="C11" s="827"/>
      <c r="D11" s="827"/>
      <c r="E11" s="827"/>
      <c r="F11" s="827"/>
      <c r="G11" s="827"/>
      <c r="H11" s="827"/>
      <c r="I11" s="827"/>
      <c r="J11" s="827"/>
      <c r="K11" s="827"/>
      <c r="L11" s="827"/>
      <c r="M11" s="827"/>
      <c r="N11" s="827"/>
      <c r="O11" s="827"/>
      <c r="P11" s="827"/>
      <c r="Q11" s="827"/>
      <c r="R11" s="827"/>
      <c r="S11" s="827"/>
      <c r="T11" s="827"/>
      <c r="U11" s="827"/>
      <c r="V11" s="827"/>
      <c r="W11" s="827"/>
      <c r="X11" s="827"/>
      <c r="Y11" s="827"/>
      <c r="Z11" s="827"/>
      <c r="AA11" s="827"/>
      <c r="AB11" s="827"/>
      <c r="AC11" s="827"/>
      <c r="AD11" s="827"/>
      <c r="AE11" s="827"/>
      <c r="AF11" s="827"/>
      <c r="AG11" s="827"/>
      <c r="AH11" s="827"/>
      <c r="AI11" s="827"/>
      <c r="AJ11" s="827"/>
      <c r="AK11" s="827"/>
      <c r="AL11" s="827"/>
      <c r="AM11" s="827"/>
      <c r="AN11" s="827"/>
      <c r="AO11" s="827"/>
      <c r="AP11" s="827"/>
      <c r="AQ11" s="827"/>
      <c r="AR11" s="827"/>
      <c r="AS11" s="827"/>
      <c r="AT11" s="827"/>
      <c r="AU11" s="827"/>
      <c r="AV11" s="827"/>
      <c r="AW11" s="827"/>
      <c r="AX11" s="827"/>
      <c r="AY11" s="827"/>
      <c r="AZ11" s="827"/>
      <c r="BA11" s="827"/>
      <c r="BB11" s="827"/>
      <c r="BC11" s="827"/>
      <c r="BD11" s="827"/>
      <c r="BE11" s="827"/>
      <c r="BF11" s="827"/>
      <c r="BG11" s="827"/>
      <c r="BH11" s="827"/>
      <c r="BI11" s="827"/>
      <c r="BJ11" s="827"/>
      <c r="BK11" s="827"/>
      <c r="BL11" s="828"/>
    </row>
    <row r="13" spans="1:64" s="34" customFormat="1" ht="14.25">
      <c r="A13" s="724" t="s">
        <v>1022</v>
      </c>
      <c r="B13" s="724"/>
      <c r="C13" s="724"/>
      <c r="D13" s="724"/>
      <c r="E13" s="724"/>
      <c r="F13" s="724"/>
      <c r="G13" s="724"/>
      <c r="H13" s="724"/>
      <c r="I13" s="724"/>
      <c r="J13" s="724"/>
      <c r="K13" s="724"/>
      <c r="L13" s="724"/>
      <c r="M13" s="724"/>
      <c r="N13" s="724"/>
      <c r="O13" s="724"/>
      <c r="P13" s="724"/>
      <c r="Q13" s="724"/>
      <c r="R13" s="724"/>
      <c r="S13" s="724"/>
      <c r="T13" s="724"/>
      <c r="U13" s="724"/>
      <c r="V13" s="724"/>
      <c r="W13" s="724"/>
      <c r="X13" s="724"/>
      <c r="Y13" s="724"/>
      <c r="Z13" s="724"/>
      <c r="AA13" s="724"/>
      <c r="AB13" s="724"/>
      <c r="AC13" s="724"/>
      <c r="AD13" s="724"/>
      <c r="AE13" s="724"/>
      <c r="AF13" s="724"/>
      <c r="AG13" s="724"/>
      <c r="AH13" s="724"/>
      <c r="AI13" s="724"/>
      <c r="AJ13" s="724"/>
      <c r="AK13" s="724"/>
      <c r="AL13" s="724"/>
      <c r="AM13" s="724"/>
      <c r="AN13" s="724"/>
      <c r="AO13" s="724"/>
      <c r="AP13" s="724"/>
      <c r="AQ13" s="724"/>
      <c r="AR13" s="724"/>
      <c r="AS13" s="724"/>
      <c r="AT13" s="724"/>
      <c r="AU13" s="724"/>
      <c r="AV13" s="724"/>
      <c r="AW13" s="724"/>
      <c r="AX13" s="724"/>
      <c r="AY13" s="724"/>
      <c r="AZ13" s="724"/>
      <c r="BA13" s="724"/>
      <c r="BB13" s="724"/>
      <c r="BC13" s="724"/>
      <c r="BD13" s="724"/>
      <c r="BE13" s="724"/>
      <c r="BF13" s="724"/>
      <c r="BG13" s="724"/>
      <c r="BH13" s="724"/>
      <c r="BI13" s="724"/>
      <c r="BJ13" s="724"/>
      <c r="BK13" s="724"/>
      <c r="BL13" s="724"/>
    </row>
    <row r="14" ht="12.75">
      <c r="BL14" s="10" t="s">
        <v>1023</v>
      </c>
    </row>
    <row r="16" spans="1:64" ht="12.75">
      <c r="A16" s="836" t="s">
        <v>1024</v>
      </c>
      <c r="B16" s="837"/>
      <c r="C16" s="837"/>
      <c r="D16" s="837"/>
      <c r="E16" s="837"/>
      <c r="F16" s="837"/>
      <c r="G16" s="837"/>
      <c r="H16" s="837"/>
      <c r="I16" s="837"/>
      <c r="J16" s="837"/>
      <c r="K16" s="837"/>
      <c r="L16" s="837"/>
      <c r="M16" s="837"/>
      <c r="N16" s="837"/>
      <c r="O16" s="837" t="s">
        <v>1025</v>
      </c>
      <c r="P16" s="837"/>
      <c r="Q16" s="837"/>
      <c r="R16" s="837"/>
      <c r="S16" s="837"/>
      <c r="T16" s="837"/>
      <c r="U16" s="837"/>
      <c r="V16" s="837"/>
      <c r="W16" s="837"/>
      <c r="X16" s="837"/>
      <c r="Y16" s="837"/>
      <c r="Z16" s="837"/>
      <c r="AA16" s="837"/>
      <c r="AB16" s="837"/>
      <c r="AC16" s="837"/>
      <c r="AD16" s="837" t="s">
        <v>1026</v>
      </c>
      <c r="AE16" s="837"/>
      <c r="AF16" s="837"/>
      <c r="AG16" s="837"/>
      <c r="AH16" s="837"/>
      <c r="AI16" s="837"/>
      <c r="AJ16" s="837"/>
      <c r="AK16" s="837"/>
      <c r="AL16" s="837"/>
      <c r="AM16" s="837"/>
      <c r="AN16" s="837"/>
      <c r="AO16" s="837"/>
      <c r="AP16" s="837"/>
      <c r="AQ16" s="837"/>
      <c r="AR16" s="837"/>
      <c r="AS16" s="837"/>
      <c r="AT16" s="837"/>
      <c r="AU16" s="837"/>
      <c r="AV16" s="837"/>
      <c r="AW16" s="837"/>
      <c r="AX16" s="837"/>
      <c r="AY16" s="837"/>
      <c r="AZ16" s="837" t="s">
        <v>1027</v>
      </c>
      <c r="BA16" s="837"/>
      <c r="BB16" s="837"/>
      <c r="BC16" s="837"/>
      <c r="BD16" s="837"/>
      <c r="BE16" s="837"/>
      <c r="BF16" s="837"/>
      <c r="BG16" s="837"/>
      <c r="BH16" s="837"/>
      <c r="BI16" s="837"/>
      <c r="BJ16" s="837"/>
      <c r="BK16" s="837"/>
      <c r="BL16" s="839"/>
    </row>
    <row r="17" spans="1:64" ht="12.75">
      <c r="A17" s="835" t="s">
        <v>1028</v>
      </c>
      <c r="B17" s="830"/>
      <c r="C17" s="830"/>
      <c r="D17" s="830"/>
      <c r="E17" s="830"/>
      <c r="F17" s="830"/>
      <c r="G17" s="830"/>
      <c r="H17" s="830"/>
      <c r="I17" s="830"/>
      <c r="J17" s="830"/>
      <c r="K17" s="830"/>
      <c r="L17" s="830"/>
      <c r="M17" s="830"/>
      <c r="N17" s="830"/>
      <c r="O17" s="830" t="s">
        <v>1029</v>
      </c>
      <c r="P17" s="830"/>
      <c r="Q17" s="830"/>
      <c r="R17" s="830"/>
      <c r="S17" s="830"/>
      <c r="T17" s="830"/>
      <c r="U17" s="830"/>
      <c r="V17" s="830"/>
      <c r="W17" s="830"/>
      <c r="X17" s="830"/>
      <c r="Y17" s="830"/>
      <c r="Z17" s="830"/>
      <c r="AA17" s="830"/>
      <c r="AB17" s="830"/>
      <c r="AC17" s="830"/>
      <c r="AD17" s="830" t="s">
        <v>1030</v>
      </c>
      <c r="AE17" s="830"/>
      <c r="AF17" s="830"/>
      <c r="AG17" s="830"/>
      <c r="AH17" s="830"/>
      <c r="AI17" s="830"/>
      <c r="AJ17" s="830"/>
      <c r="AK17" s="830"/>
      <c r="AL17" s="830"/>
      <c r="AM17" s="830"/>
      <c r="AN17" s="830"/>
      <c r="AO17" s="830"/>
      <c r="AP17" s="830"/>
      <c r="AQ17" s="830"/>
      <c r="AR17" s="830"/>
      <c r="AS17" s="830"/>
      <c r="AT17" s="830"/>
      <c r="AU17" s="830"/>
      <c r="AV17" s="830"/>
      <c r="AW17" s="830"/>
      <c r="AX17" s="830"/>
      <c r="AY17" s="830"/>
      <c r="AZ17" s="830" t="s">
        <v>1031</v>
      </c>
      <c r="BA17" s="830"/>
      <c r="BB17" s="830"/>
      <c r="BC17" s="830"/>
      <c r="BD17" s="830"/>
      <c r="BE17" s="830"/>
      <c r="BF17" s="830"/>
      <c r="BG17" s="830"/>
      <c r="BH17" s="830"/>
      <c r="BI17" s="830"/>
      <c r="BJ17" s="830"/>
      <c r="BK17" s="830"/>
      <c r="BL17" s="831"/>
    </row>
    <row r="18" spans="1:64" ht="12.75">
      <c r="A18" s="832">
        <v>1</v>
      </c>
      <c r="B18" s="833"/>
      <c r="C18" s="833"/>
      <c r="D18" s="833"/>
      <c r="E18" s="833"/>
      <c r="F18" s="833"/>
      <c r="G18" s="833"/>
      <c r="H18" s="833"/>
      <c r="I18" s="833"/>
      <c r="J18" s="833"/>
      <c r="K18" s="833"/>
      <c r="L18" s="833"/>
      <c r="M18" s="833"/>
      <c r="N18" s="833"/>
      <c r="O18" s="833">
        <v>2</v>
      </c>
      <c r="P18" s="833"/>
      <c r="Q18" s="833"/>
      <c r="R18" s="833"/>
      <c r="S18" s="833"/>
      <c r="T18" s="833"/>
      <c r="U18" s="833"/>
      <c r="V18" s="833"/>
      <c r="W18" s="833"/>
      <c r="X18" s="833"/>
      <c r="Y18" s="833"/>
      <c r="Z18" s="833"/>
      <c r="AA18" s="833"/>
      <c r="AB18" s="833"/>
      <c r="AC18" s="833"/>
      <c r="AD18" s="833">
        <v>3</v>
      </c>
      <c r="AE18" s="833"/>
      <c r="AF18" s="833"/>
      <c r="AG18" s="833"/>
      <c r="AH18" s="833"/>
      <c r="AI18" s="833"/>
      <c r="AJ18" s="833"/>
      <c r="AK18" s="833"/>
      <c r="AL18" s="833"/>
      <c r="AM18" s="833"/>
      <c r="AN18" s="833"/>
      <c r="AO18" s="833"/>
      <c r="AP18" s="833"/>
      <c r="AQ18" s="833"/>
      <c r="AR18" s="833"/>
      <c r="AS18" s="833"/>
      <c r="AT18" s="833"/>
      <c r="AU18" s="833"/>
      <c r="AV18" s="833"/>
      <c r="AW18" s="833"/>
      <c r="AX18" s="833"/>
      <c r="AY18" s="833"/>
      <c r="AZ18" s="833">
        <v>4</v>
      </c>
      <c r="BA18" s="833"/>
      <c r="BB18" s="833"/>
      <c r="BC18" s="833"/>
      <c r="BD18" s="833"/>
      <c r="BE18" s="833"/>
      <c r="BF18" s="833"/>
      <c r="BG18" s="833"/>
      <c r="BH18" s="833"/>
      <c r="BI18" s="833"/>
      <c r="BJ18" s="833"/>
      <c r="BK18" s="833"/>
      <c r="BL18" s="834"/>
    </row>
    <row r="19" spans="1:64" ht="15" customHeight="1">
      <c r="A19" s="829"/>
      <c r="B19" s="827"/>
      <c r="C19" s="827"/>
      <c r="D19" s="827"/>
      <c r="E19" s="827"/>
      <c r="F19" s="827"/>
      <c r="G19" s="827"/>
      <c r="H19" s="827"/>
      <c r="I19" s="827"/>
      <c r="J19" s="827"/>
      <c r="K19" s="827"/>
      <c r="L19" s="827"/>
      <c r="M19" s="827"/>
      <c r="N19" s="827"/>
      <c r="O19" s="827"/>
      <c r="P19" s="827"/>
      <c r="Q19" s="827"/>
      <c r="R19" s="827"/>
      <c r="S19" s="827"/>
      <c r="T19" s="827"/>
      <c r="U19" s="827"/>
      <c r="V19" s="827"/>
      <c r="W19" s="827"/>
      <c r="X19" s="827"/>
      <c r="Y19" s="827"/>
      <c r="Z19" s="827"/>
      <c r="AA19" s="827"/>
      <c r="AB19" s="827"/>
      <c r="AC19" s="827"/>
      <c r="AD19" s="827"/>
      <c r="AE19" s="827"/>
      <c r="AF19" s="827"/>
      <c r="AG19" s="827"/>
      <c r="AH19" s="827"/>
      <c r="AI19" s="827"/>
      <c r="AJ19" s="827"/>
      <c r="AK19" s="827"/>
      <c r="AL19" s="827"/>
      <c r="AM19" s="827"/>
      <c r="AN19" s="827"/>
      <c r="AO19" s="827"/>
      <c r="AP19" s="827"/>
      <c r="AQ19" s="827"/>
      <c r="AR19" s="827"/>
      <c r="AS19" s="827"/>
      <c r="AT19" s="827"/>
      <c r="AU19" s="827"/>
      <c r="AV19" s="827"/>
      <c r="AW19" s="827"/>
      <c r="AX19" s="827"/>
      <c r="AY19" s="827"/>
      <c r="AZ19" s="827"/>
      <c r="BA19" s="827"/>
      <c r="BB19" s="827"/>
      <c r="BC19" s="827"/>
      <c r="BD19" s="827"/>
      <c r="BE19" s="827"/>
      <c r="BF19" s="827"/>
      <c r="BG19" s="827"/>
      <c r="BH19" s="827"/>
      <c r="BI19" s="827"/>
      <c r="BJ19" s="827"/>
      <c r="BK19" s="827"/>
      <c r="BL19" s="828"/>
    </row>
    <row r="20" spans="1:64" ht="15" customHeight="1">
      <c r="A20" s="829"/>
      <c r="B20" s="827"/>
      <c r="C20" s="827"/>
      <c r="D20" s="827"/>
      <c r="E20" s="827"/>
      <c r="F20" s="827"/>
      <c r="G20" s="827"/>
      <c r="H20" s="827"/>
      <c r="I20" s="827"/>
      <c r="J20" s="827"/>
      <c r="K20" s="827"/>
      <c r="L20" s="827"/>
      <c r="M20" s="827"/>
      <c r="N20" s="827"/>
      <c r="O20" s="827"/>
      <c r="P20" s="827"/>
      <c r="Q20" s="827"/>
      <c r="R20" s="827"/>
      <c r="S20" s="827"/>
      <c r="T20" s="827"/>
      <c r="U20" s="827"/>
      <c r="V20" s="827"/>
      <c r="W20" s="827"/>
      <c r="X20" s="827"/>
      <c r="Y20" s="827"/>
      <c r="Z20" s="827"/>
      <c r="AA20" s="827"/>
      <c r="AB20" s="827"/>
      <c r="AC20" s="827"/>
      <c r="AD20" s="827"/>
      <c r="AE20" s="827"/>
      <c r="AF20" s="827"/>
      <c r="AG20" s="827"/>
      <c r="AH20" s="827"/>
      <c r="AI20" s="827"/>
      <c r="AJ20" s="827"/>
      <c r="AK20" s="827"/>
      <c r="AL20" s="827"/>
      <c r="AM20" s="827"/>
      <c r="AN20" s="827"/>
      <c r="AO20" s="827"/>
      <c r="AP20" s="827"/>
      <c r="AQ20" s="827"/>
      <c r="AR20" s="827"/>
      <c r="AS20" s="827"/>
      <c r="AT20" s="827"/>
      <c r="AU20" s="827"/>
      <c r="AV20" s="827"/>
      <c r="AW20" s="827"/>
      <c r="AX20" s="827"/>
      <c r="AY20" s="827"/>
      <c r="AZ20" s="827"/>
      <c r="BA20" s="827"/>
      <c r="BB20" s="827"/>
      <c r="BC20" s="827"/>
      <c r="BD20" s="827"/>
      <c r="BE20" s="827"/>
      <c r="BF20" s="827"/>
      <c r="BG20" s="827"/>
      <c r="BH20" s="827"/>
      <c r="BI20" s="827"/>
      <c r="BJ20" s="827"/>
      <c r="BK20" s="827"/>
      <c r="BL20" s="828"/>
    </row>
    <row r="21" spans="1:64" ht="15" customHeight="1">
      <c r="A21" s="829"/>
      <c r="B21" s="827"/>
      <c r="C21" s="827"/>
      <c r="D21" s="827"/>
      <c r="E21" s="827"/>
      <c r="F21" s="827"/>
      <c r="G21" s="827"/>
      <c r="H21" s="827"/>
      <c r="I21" s="827"/>
      <c r="J21" s="827"/>
      <c r="K21" s="827"/>
      <c r="L21" s="827"/>
      <c r="M21" s="827"/>
      <c r="N21" s="827"/>
      <c r="O21" s="827"/>
      <c r="P21" s="827"/>
      <c r="Q21" s="827"/>
      <c r="R21" s="827"/>
      <c r="S21" s="827"/>
      <c r="T21" s="827"/>
      <c r="U21" s="827"/>
      <c r="V21" s="827"/>
      <c r="W21" s="827"/>
      <c r="X21" s="827"/>
      <c r="Y21" s="827"/>
      <c r="Z21" s="827"/>
      <c r="AA21" s="827"/>
      <c r="AB21" s="827"/>
      <c r="AC21" s="827"/>
      <c r="AD21" s="827"/>
      <c r="AE21" s="827"/>
      <c r="AF21" s="827"/>
      <c r="AG21" s="827"/>
      <c r="AH21" s="827"/>
      <c r="AI21" s="827"/>
      <c r="AJ21" s="827"/>
      <c r="AK21" s="827"/>
      <c r="AL21" s="827"/>
      <c r="AM21" s="827"/>
      <c r="AN21" s="827"/>
      <c r="AO21" s="827"/>
      <c r="AP21" s="827"/>
      <c r="AQ21" s="827"/>
      <c r="AR21" s="827"/>
      <c r="AS21" s="827"/>
      <c r="AT21" s="827"/>
      <c r="AU21" s="827"/>
      <c r="AV21" s="827"/>
      <c r="AW21" s="827"/>
      <c r="AX21" s="827"/>
      <c r="AY21" s="827"/>
      <c r="AZ21" s="827"/>
      <c r="BA21" s="827"/>
      <c r="BB21" s="827"/>
      <c r="BC21" s="827"/>
      <c r="BD21" s="827"/>
      <c r="BE21" s="827"/>
      <c r="BF21" s="827"/>
      <c r="BG21" s="827"/>
      <c r="BH21" s="827"/>
      <c r="BI21" s="827"/>
      <c r="BJ21" s="827"/>
      <c r="BK21" s="827"/>
      <c r="BL21" s="828"/>
    </row>
    <row r="22" spans="1:64" ht="15" customHeight="1">
      <c r="A22" s="829"/>
      <c r="B22" s="827"/>
      <c r="C22" s="827"/>
      <c r="D22" s="827"/>
      <c r="E22" s="827"/>
      <c r="F22" s="827"/>
      <c r="G22" s="827"/>
      <c r="H22" s="827"/>
      <c r="I22" s="827"/>
      <c r="J22" s="827"/>
      <c r="K22" s="827"/>
      <c r="L22" s="827"/>
      <c r="M22" s="827"/>
      <c r="N22" s="827"/>
      <c r="O22" s="827"/>
      <c r="P22" s="827"/>
      <c r="Q22" s="827"/>
      <c r="R22" s="827"/>
      <c r="S22" s="827"/>
      <c r="T22" s="827"/>
      <c r="U22" s="827"/>
      <c r="V22" s="827"/>
      <c r="W22" s="827"/>
      <c r="X22" s="827"/>
      <c r="Y22" s="827"/>
      <c r="Z22" s="827"/>
      <c r="AA22" s="827"/>
      <c r="AB22" s="827"/>
      <c r="AC22" s="827"/>
      <c r="AD22" s="827"/>
      <c r="AE22" s="827"/>
      <c r="AF22" s="827"/>
      <c r="AG22" s="827"/>
      <c r="AH22" s="827"/>
      <c r="AI22" s="827"/>
      <c r="AJ22" s="827"/>
      <c r="AK22" s="827"/>
      <c r="AL22" s="827"/>
      <c r="AM22" s="827"/>
      <c r="AN22" s="827"/>
      <c r="AO22" s="827"/>
      <c r="AP22" s="827"/>
      <c r="AQ22" s="827"/>
      <c r="AR22" s="827"/>
      <c r="AS22" s="827"/>
      <c r="AT22" s="827"/>
      <c r="AU22" s="827"/>
      <c r="AV22" s="827"/>
      <c r="AW22" s="827"/>
      <c r="AX22" s="827"/>
      <c r="AY22" s="827"/>
      <c r="AZ22" s="827"/>
      <c r="BA22" s="827"/>
      <c r="BB22" s="827"/>
      <c r="BC22" s="827"/>
      <c r="BD22" s="827"/>
      <c r="BE22" s="827"/>
      <c r="BF22" s="827"/>
      <c r="BG22" s="827"/>
      <c r="BH22" s="827"/>
      <c r="BI22" s="827"/>
      <c r="BJ22" s="827"/>
      <c r="BK22" s="827"/>
      <c r="BL22" s="828"/>
    </row>
    <row r="24" spans="1:64" s="34" customFormat="1" ht="14.25">
      <c r="A24" s="724" t="s">
        <v>1032</v>
      </c>
      <c r="B24" s="724"/>
      <c r="C24" s="724"/>
      <c r="D24" s="724"/>
      <c r="E24" s="724"/>
      <c r="F24" s="724"/>
      <c r="G24" s="724"/>
      <c r="H24" s="724"/>
      <c r="I24" s="724"/>
      <c r="J24" s="724"/>
      <c r="K24" s="724"/>
      <c r="L24" s="724"/>
      <c r="M24" s="724"/>
      <c r="N24" s="724"/>
      <c r="O24" s="724"/>
      <c r="P24" s="724"/>
      <c r="Q24" s="724"/>
      <c r="R24" s="724"/>
      <c r="S24" s="724"/>
      <c r="T24" s="724"/>
      <c r="U24" s="724"/>
      <c r="V24" s="724"/>
      <c r="W24" s="724"/>
      <c r="X24" s="724"/>
      <c r="Y24" s="724"/>
      <c r="Z24" s="724"/>
      <c r="AA24" s="724"/>
      <c r="AB24" s="724"/>
      <c r="AC24" s="724"/>
      <c r="AD24" s="724"/>
      <c r="AE24" s="724"/>
      <c r="AF24" s="724"/>
      <c r="AG24" s="724"/>
      <c r="AH24" s="724"/>
      <c r="AI24" s="724"/>
      <c r="AJ24" s="724"/>
      <c r="AK24" s="724"/>
      <c r="AL24" s="724"/>
      <c r="AM24" s="724"/>
      <c r="AN24" s="724"/>
      <c r="AO24" s="724"/>
      <c r="AP24" s="724"/>
      <c r="AQ24" s="724"/>
      <c r="AR24" s="724"/>
      <c r="AS24" s="724"/>
      <c r="AT24" s="724"/>
      <c r="AU24" s="724"/>
      <c r="AV24" s="724"/>
      <c r="AW24" s="724"/>
      <c r="AX24" s="724"/>
      <c r="AY24" s="724"/>
      <c r="AZ24" s="724"/>
      <c r="BA24" s="724"/>
      <c r="BB24" s="724"/>
      <c r="BC24" s="724"/>
      <c r="BD24" s="724"/>
      <c r="BE24" s="724"/>
      <c r="BF24" s="724"/>
      <c r="BG24" s="724"/>
      <c r="BH24" s="724"/>
      <c r="BI24" s="724"/>
      <c r="BJ24" s="724"/>
      <c r="BK24" s="724"/>
      <c r="BL24" s="724"/>
    </row>
    <row r="25" ht="12.75">
      <c r="BL25" s="10" t="s">
        <v>1033</v>
      </c>
    </row>
    <row r="27" spans="1:64" ht="12.75">
      <c r="A27" s="836" t="s">
        <v>1034</v>
      </c>
      <c r="B27" s="837"/>
      <c r="C27" s="837"/>
      <c r="D27" s="837"/>
      <c r="E27" s="837"/>
      <c r="F27" s="837"/>
      <c r="G27" s="837"/>
      <c r="H27" s="837"/>
      <c r="I27" s="837"/>
      <c r="J27" s="837"/>
      <c r="K27" s="837"/>
      <c r="L27" s="837"/>
      <c r="M27" s="837"/>
      <c r="N27" s="837"/>
      <c r="O27" s="837" t="s">
        <v>1024</v>
      </c>
      <c r="P27" s="837"/>
      <c r="Q27" s="837"/>
      <c r="R27" s="837"/>
      <c r="S27" s="837"/>
      <c r="T27" s="837"/>
      <c r="U27" s="837"/>
      <c r="V27" s="837"/>
      <c r="W27" s="837"/>
      <c r="X27" s="837"/>
      <c r="Y27" s="837"/>
      <c r="Z27" s="837"/>
      <c r="AA27" s="837"/>
      <c r="AB27" s="837"/>
      <c r="AC27" s="837"/>
      <c r="AD27" s="837"/>
      <c r="AE27" s="837" t="s">
        <v>1035</v>
      </c>
      <c r="AF27" s="837"/>
      <c r="AG27" s="837"/>
      <c r="AH27" s="837"/>
      <c r="AI27" s="837"/>
      <c r="AJ27" s="837"/>
      <c r="AK27" s="837"/>
      <c r="AL27" s="837"/>
      <c r="AM27" s="837"/>
      <c r="AN27" s="837"/>
      <c r="AO27" s="837"/>
      <c r="AP27" s="837"/>
      <c r="AQ27" s="837"/>
      <c r="AR27" s="837"/>
      <c r="AS27" s="837"/>
      <c r="AT27" s="837"/>
      <c r="AU27" s="837" t="s">
        <v>1036</v>
      </c>
      <c r="AV27" s="837"/>
      <c r="AW27" s="837"/>
      <c r="AX27" s="837"/>
      <c r="AY27" s="837"/>
      <c r="AZ27" s="837"/>
      <c r="BA27" s="837"/>
      <c r="BB27" s="837"/>
      <c r="BC27" s="837"/>
      <c r="BD27" s="837"/>
      <c r="BE27" s="837"/>
      <c r="BF27" s="837"/>
      <c r="BG27" s="837"/>
      <c r="BH27" s="837"/>
      <c r="BI27" s="837"/>
      <c r="BJ27" s="837"/>
      <c r="BK27" s="837"/>
      <c r="BL27" s="839"/>
    </row>
    <row r="28" spans="1:64" ht="12.75">
      <c r="A28" s="835" t="s">
        <v>1037</v>
      </c>
      <c r="B28" s="830"/>
      <c r="C28" s="830"/>
      <c r="D28" s="830"/>
      <c r="E28" s="830"/>
      <c r="F28" s="830"/>
      <c r="G28" s="830"/>
      <c r="H28" s="830"/>
      <c r="I28" s="830"/>
      <c r="J28" s="830"/>
      <c r="K28" s="830"/>
      <c r="L28" s="830"/>
      <c r="M28" s="830"/>
      <c r="N28" s="830"/>
      <c r="O28" s="830" t="s">
        <v>1038</v>
      </c>
      <c r="P28" s="830"/>
      <c r="Q28" s="830"/>
      <c r="R28" s="830"/>
      <c r="S28" s="830"/>
      <c r="T28" s="830"/>
      <c r="U28" s="830"/>
      <c r="V28" s="830"/>
      <c r="W28" s="830"/>
      <c r="X28" s="830"/>
      <c r="Y28" s="830"/>
      <c r="Z28" s="830"/>
      <c r="AA28" s="830"/>
      <c r="AB28" s="830"/>
      <c r="AC28" s="830"/>
      <c r="AD28" s="830"/>
      <c r="AE28" s="830" t="s">
        <v>1039</v>
      </c>
      <c r="AF28" s="830"/>
      <c r="AG28" s="830"/>
      <c r="AH28" s="830"/>
      <c r="AI28" s="830"/>
      <c r="AJ28" s="830"/>
      <c r="AK28" s="830"/>
      <c r="AL28" s="830"/>
      <c r="AM28" s="830"/>
      <c r="AN28" s="830"/>
      <c r="AO28" s="830"/>
      <c r="AP28" s="830"/>
      <c r="AQ28" s="830"/>
      <c r="AR28" s="830"/>
      <c r="AS28" s="830"/>
      <c r="AT28" s="830"/>
      <c r="AU28" s="830" t="s">
        <v>1040</v>
      </c>
      <c r="AV28" s="830"/>
      <c r="AW28" s="830"/>
      <c r="AX28" s="830"/>
      <c r="AY28" s="830"/>
      <c r="AZ28" s="830"/>
      <c r="BA28" s="830"/>
      <c r="BB28" s="830"/>
      <c r="BC28" s="830"/>
      <c r="BD28" s="830"/>
      <c r="BE28" s="830"/>
      <c r="BF28" s="830"/>
      <c r="BG28" s="830"/>
      <c r="BH28" s="830"/>
      <c r="BI28" s="830"/>
      <c r="BJ28" s="830"/>
      <c r="BK28" s="830"/>
      <c r="BL28" s="831"/>
    </row>
    <row r="29" spans="1:64" ht="12.75">
      <c r="A29" s="832">
        <v>1</v>
      </c>
      <c r="B29" s="833"/>
      <c r="C29" s="833"/>
      <c r="D29" s="833"/>
      <c r="E29" s="833"/>
      <c r="F29" s="833"/>
      <c r="G29" s="833"/>
      <c r="H29" s="833"/>
      <c r="I29" s="833"/>
      <c r="J29" s="833"/>
      <c r="K29" s="833"/>
      <c r="L29" s="833"/>
      <c r="M29" s="833"/>
      <c r="N29" s="833"/>
      <c r="O29" s="833">
        <v>2</v>
      </c>
      <c r="P29" s="833"/>
      <c r="Q29" s="833"/>
      <c r="R29" s="833"/>
      <c r="S29" s="833"/>
      <c r="T29" s="833"/>
      <c r="U29" s="833"/>
      <c r="V29" s="833"/>
      <c r="W29" s="833"/>
      <c r="X29" s="833"/>
      <c r="Y29" s="833"/>
      <c r="Z29" s="833"/>
      <c r="AA29" s="833"/>
      <c r="AB29" s="833"/>
      <c r="AC29" s="833"/>
      <c r="AD29" s="833"/>
      <c r="AE29" s="833">
        <v>3</v>
      </c>
      <c r="AF29" s="833"/>
      <c r="AG29" s="833"/>
      <c r="AH29" s="833"/>
      <c r="AI29" s="833"/>
      <c r="AJ29" s="833"/>
      <c r="AK29" s="833"/>
      <c r="AL29" s="833"/>
      <c r="AM29" s="833"/>
      <c r="AN29" s="833"/>
      <c r="AO29" s="833"/>
      <c r="AP29" s="833"/>
      <c r="AQ29" s="833"/>
      <c r="AR29" s="833"/>
      <c r="AS29" s="833"/>
      <c r="AT29" s="833"/>
      <c r="AU29" s="833">
        <v>4</v>
      </c>
      <c r="AV29" s="833"/>
      <c r="AW29" s="833"/>
      <c r="AX29" s="833"/>
      <c r="AY29" s="833"/>
      <c r="AZ29" s="833"/>
      <c r="BA29" s="833"/>
      <c r="BB29" s="833"/>
      <c r="BC29" s="833"/>
      <c r="BD29" s="833"/>
      <c r="BE29" s="833"/>
      <c r="BF29" s="833"/>
      <c r="BG29" s="833"/>
      <c r="BH29" s="833"/>
      <c r="BI29" s="833"/>
      <c r="BJ29" s="833"/>
      <c r="BK29" s="833"/>
      <c r="BL29" s="834"/>
    </row>
    <row r="30" spans="1:64" ht="15" customHeight="1">
      <c r="A30" s="829"/>
      <c r="B30" s="827"/>
      <c r="C30" s="827"/>
      <c r="D30" s="827"/>
      <c r="E30" s="827"/>
      <c r="F30" s="827"/>
      <c r="G30" s="827"/>
      <c r="H30" s="827"/>
      <c r="I30" s="827"/>
      <c r="J30" s="827"/>
      <c r="K30" s="827"/>
      <c r="L30" s="827"/>
      <c r="M30" s="827"/>
      <c r="N30" s="827"/>
      <c r="O30" s="827"/>
      <c r="P30" s="827"/>
      <c r="Q30" s="827"/>
      <c r="R30" s="827"/>
      <c r="S30" s="827"/>
      <c r="T30" s="827"/>
      <c r="U30" s="827"/>
      <c r="V30" s="827"/>
      <c r="W30" s="827"/>
      <c r="X30" s="827"/>
      <c r="Y30" s="827"/>
      <c r="Z30" s="827"/>
      <c r="AA30" s="827"/>
      <c r="AB30" s="827"/>
      <c r="AC30" s="827"/>
      <c r="AD30" s="827"/>
      <c r="AE30" s="827"/>
      <c r="AF30" s="827"/>
      <c r="AG30" s="827"/>
      <c r="AH30" s="827"/>
      <c r="AI30" s="827"/>
      <c r="AJ30" s="827"/>
      <c r="AK30" s="827"/>
      <c r="AL30" s="827"/>
      <c r="AM30" s="827"/>
      <c r="AN30" s="827"/>
      <c r="AO30" s="827"/>
      <c r="AP30" s="827"/>
      <c r="AQ30" s="827"/>
      <c r="AR30" s="827"/>
      <c r="AS30" s="827"/>
      <c r="AT30" s="827"/>
      <c r="AU30" s="827"/>
      <c r="AV30" s="827"/>
      <c r="AW30" s="827"/>
      <c r="AX30" s="827"/>
      <c r="AY30" s="827"/>
      <c r="AZ30" s="827"/>
      <c r="BA30" s="827"/>
      <c r="BB30" s="827"/>
      <c r="BC30" s="827"/>
      <c r="BD30" s="827"/>
      <c r="BE30" s="827"/>
      <c r="BF30" s="827"/>
      <c r="BG30" s="827"/>
      <c r="BH30" s="827"/>
      <c r="BI30" s="827"/>
      <c r="BJ30" s="827"/>
      <c r="BK30" s="827"/>
      <c r="BL30" s="828"/>
    </row>
    <row r="31" spans="1:64" ht="15" customHeight="1">
      <c r="A31" s="829"/>
      <c r="B31" s="827"/>
      <c r="C31" s="827"/>
      <c r="D31" s="827"/>
      <c r="E31" s="827"/>
      <c r="F31" s="827"/>
      <c r="G31" s="827"/>
      <c r="H31" s="827"/>
      <c r="I31" s="827"/>
      <c r="J31" s="827"/>
      <c r="K31" s="827"/>
      <c r="L31" s="827"/>
      <c r="M31" s="827"/>
      <c r="N31" s="827"/>
      <c r="O31" s="827"/>
      <c r="P31" s="827"/>
      <c r="Q31" s="827"/>
      <c r="R31" s="827"/>
      <c r="S31" s="827"/>
      <c r="T31" s="827"/>
      <c r="U31" s="827"/>
      <c r="V31" s="827"/>
      <c r="W31" s="827"/>
      <c r="X31" s="827"/>
      <c r="Y31" s="827"/>
      <c r="Z31" s="827"/>
      <c r="AA31" s="827"/>
      <c r="AB31" s="827"/>
      <c r="AC31" s="827"/>
      <c r="AD31" s="827"/>
      <c r="AE31" s="827"/>
      <c r="AF31" s="827"/>
      <c r="AG31" s="827"/>
      <c r="AH31" s="827"/>
      <c r="AI31" s="827"/>
      <c r="AJ31" s="827"/>
      <c r="AK31" s="827"/>
      <c r="AL31" s="827"/>
      <c r="AM31" s="827"/>
      <c r="AN31" s="827"/>
      <c r="AO31" s="827"/>
      <c r="AP31" s="827"/>
      <c r="AQ31" s="827"/>
      <c r="AR31" s="827"/>
      <c r="AS31" s="827"/>
      <c r="AT31" s="827"/>
      <c r="AU31" s="827"/>
      <c r="AV31" s="827"/>
      <c r="AW31" s="827"/>
      <c r="AX31" s="827"/>
      <c r="AY31" s="827"/>
      <c r="AZ31" s="827"/>
      <c r="BA31" s="827"/>
      <c r="BB31" s="827"/>
      <c r="BC31" s="827"/>
      <c r="BD31" s="827"/>
      <c r="BE31" s="827"/>
      <c r="BF31" s="827"/>
      <c r="BG31" s="827"/>
      <c r="BH31" s="827"/>
      <c r="BI31" s="827"/>
      <c r="BJ31" s="827"/>
      <c r="BK31" s="827"/>
      <c r="BL31" s="828"/>
    </row>
    <row r="32" spans="1:64" ht="15" customHeight="1">
      <c r="A32" s="829"/>
      <c r="B32" s="827"/>
      <c r="C32" s="827"/>
      <c r="D32" s="827"/>
      <c r="E32" s="827"/>
      <c r="F32" s="827"/>
      <c r="G32" s="827"/>
      <c r="H32" s="827"/>
      <c r="I32" s="827"/>
      <c r="J32" s="827"/>
      <c r="K32" s="827"/>
      <c r="L32" s="827"/>
      <c r="M32" s="827"/>
      <c r="N32" s="827"/>
      <c r="O32" s="827"/>
      <c r="P32" s="827"/>
      <c r="Q32" s="827"/>
      <c r="R32" s="827"/>
      <c r="S32" s="827"/>
      <c r="T32" s="827"/>
      <c r="U32" s="827"/>
      <c r="V32" s="827"/>
      <c r="W32" s="827"/>
      <c r="X32" s="827"/>
      <c r="Y32" s="827"/>
      <c r="Z32" s="827"/>
      <c r="AA32" s="827"/>
      <c r="AB32" s="827"/>
      <c r="AC32" s="827"/>
      <c r="AD32" s="827"/>
      <c r="AE32" s="827"/>
      <c r="AF32" s="827"/>
      <c r="AG32" s="827"/>
      <c r="AH32" s="827"/>
      <c r="AI32" s="827"/>
      <c r="AJ32" s="827"/>
      <c r="AK32" s="827"/>
      <c r="AL32" s="827"/>
      <c r="AM32" s="827"/>
      <c r="AN32" s="827"/>
      <c r="AO32" s="827"/>
      <c r="AP32" s="827"/>
      <c r="AQ32" s="827"/>
      <c r="AR32" s="827"/>
      <c r="AS32" s="827"/>
      <c r="AT32" s="827"/>
      <c r="AU32" s="827"/>
      <c r="AV32" s="827"/>
      <c r="AW32" s="827"/>
      <c r="AX32" s="827"/>
      <c r="AY32" s="827"/>
      <c r="AZ32" s="827"/>
      <c r="BA32" s="827"/>
      <c r="BB32" s="827"/>
      <c r="BC32" s="827"/>
      <c r="BD32" s="827"/>
      <c r="BE32" s="827"/>
      <c r="BF32" s="827"/>
      <c r="BG32" s="827"/>
      <c r="BH32" s="827"/>
      <c r="BI32" s="827"/>
      <c r="BJ32" s="827"/>
      <c r="BK32" s="827"/>
      <c r="BL32" s="828"/>
    </row>
    <row r="33" spans="1:64" ht="15" customHeight="1">
      <c r="A33" s="829"/>
      <c r="B33" s="827"/>
      <c r="C33" s="827"/>
      <c r="D33" s="827"/>
      <c r="E33" s="827"/>
      <c r="F33" s="827"/>
      <c r="G33" s="827"/>
      <c r="H33" s="827"/>
      <c r="I33" s="827"/>
      <c r="J33" s="827"/>
      <c r="K33" s="827"/>
      <c r="L33" s="827"/>
      <c r="M33" s="827"/>
      <c r="N33" s="827"/>
      <c r="O33" s="827"/>
      <c r="P33" s="827"/>
      <c r="Q33" s="827"/>
      <c r="R33" s="827"/>
      <c r="S33" s="827"/>
      <c r="T33" s="827"/>
      <c r="U33" s="827"/>
      <c r="V33" s="827"/>
      <c r="W33" s="827"/>
      <c r="X33" s="827"/>
      <c r="Y33" s="827"/>
      <c r="Z33" s="827"/>
      <c r="AA33" s="827"/>
      <c r="AB33" s="827"/>
      <c r="AC33" s="827"/>
      <c r="AD33" s="827"/>
      <c r="AE33" s="827"/>
      <c r="AF33" s="827"/>
      <c r="AG33" s="827"/>
      <c r="AH33" s="827"/>
      <c r="AI33" s="827"/>
      <c r="AJ33" s="827"/>
      <c r="AK33" s="827"/>
      <c r="AL33" s="827"/>
      <c r="AM33" s="827"/>
      <c r="AN33" s="827"/>
      <c r="AO33" s="827"/>
      <c r="AP33" s="827"/>
      <c r="AQ33" s="827"/>
      <c r="AR33" s="827"/>
      <c r="AS33" s="827"/>
      <c r="AT33" s="827"/>
      <c r="AU33" s="827"/>
      <c r="AV33" s="827"/>
      <c r="AW33" s="827"/>
      <c r="AX33" s="827"/>
      <c r="AY33" s="827"/>
      <c r="AZ33" s="827"/>
      <c r="BA33" s="827"/>
      <c r="BB33" s="827"/>
      <c r="BC33" s="827"/>
      <c r="BD33" s="827"/>
      <c r="BE33" s="827"/>
      <c r="BF33" s="827"/>
      <c r="BG33" s="827"/>
      <c r="BH33" s="827"/>
      <c r="BI33" s="827"/>
      <c r="BJ33" s="827"/>
      <c r="BK33" s="827"/>
      <c r="BL33" s="828"/>
    </row>
    <row r="35" spans="1:64" s="34" customFormat="1" ht="14.25">
      <c r="A35" s="724" t="s">
        <v>1041</v>
      </c>
      <c r="B35" s="724"/>
      <c r="C35" s="724"/>
      <c r="D35" s="724"/>
      <c r="E35" s="724"/>
      <c r="F35" s="724"/>
      <c r="G35" s="724"/>
      <c r="H35" s="724"/>
      <c r="I35" s="724"/>
      <c r="J35" s="724"/>
      <c r="K35" s="724"/>
      <c r="L35" s="724"/>
      <c r="M35" s="724"/>
      <c r="N35" s="724"/>
      <c r="O35" s="724"/>
      <c r="P35" s="724"/>
      <c r="Q35" s="724"/>
      <c r="R35" s="724"/>
      <c r="S35" s="724"/>
      <c r="T35" s="724"/>
      <c r="U35" s="724"/>
      <c r="V35" s="724"/>
      <c r="W35" s="724"/>
      <c r="X35" s="724"/>
      <c r="Y35" s="724"/>
      <c r="Z35" s="724"/>
      <c r="AA35" s="724"/>
      <c r="AB35" s="724"/>
      <c r="AC35" s="724"/>
      <c r="AD35" s="724"/>
      <c r="AE35" s="724"/>
      <c r="AF35" s="724"/>
      <c r="AG35" s="724"/>
      <c r="AH35" s="724"/>
      <c r="AI35" s="724"/>
      <c r="AJ35" s="724"/>
      <c r="AK35" s="724"/>
      <c r="AL35" s="724"/>
      <c r="AM35" s="724"/>
      <c r="AN35" s="724"/>
      <c r="AO35" s="724"/>
      <c r="AP35" s="724"/>
      <c r="AQ35" s="724"/>
      <c r="AR35" s="724"/>
      <c r="AS35" s="724"/>
      <c r="AT35" s="724"/>
      <c r="AU35" s="724"/>
      <c r="AV35" s="724"/>
      <c r="AW35" s="724"/>
      <c r="AX35" s="724"/>
      <c r="AY35" s="724"/>
      <c r="AZ35" s="724"/>
      <c r="BA35" s="724"/>
      <c r="BB35" s="724"/>
      <c r="BC35" s="724"/>
      <c r="BD35" s="724"/>
      <c r="BE35" s="724"/>
      <c r="BF35" s="724"/>
      <c r="BG35" s="724"/>
      <c r="BH35" s="724"/>
      <c r="BI35" s="724"/>
      <c r="BJ35" s="724"/>
      <c r="BK35" s="724"/>
      <c r="BL35" s="724"/>
    </row>
    <row r="36" ht="12.75">
      <c r="BL36" s="10" t="s">
        <v>1042</v>
      </c>
    </row>
    <row r="37" spans="1:64" ht="12.75">
      <c r="A37" s="843" t="s">
        <v>1043</v>
      </c>
      <c r="B37" s="843"/>
      <c r="C37" s="843"/>
      <c r="D37" s="843"/>
      <c r="E37" s="843"/>
      <c r="F37" s="843"/>
      <c r="G37" s="843"/>
      <c r="H37" s="843"/>
      <c r="I37" s="843"/>
      <c r="J37" s="843"/>
      <c r="K37" s="843"/>
      <c r="L37" s="843"/>
      <c r="M37" s="843"/>
      <c r="N37" s="843"/>
      <c r="O37" s="843"/>
      <c r="P37" s="843"/>
      <c r="Q37" s="843"/>
      <c r="R37" s="843"/>
      <c r="S37" s="843"/>
      <c r="T37" s="843"/>
      <c r="U37" s="843"/>
      <c r="V37" s="843"/>
      <c r="W37" s="843"/>
      <c r="X37" s="843"/>
      <c r="Y37" s="843"/>
      <c r="Z37" s="843"/>
      <c r="AA37" s="843"/>
      <c r="AB37" s="843"/>
      <c r="AC37" s="843"/>
      <c r="AD37" s="843"/>
      <c r="AE37" s="843"/>
      <c r="AF37" s="836"/>
      <c r="AG37" s="839" t="s">
        <v>1044</v>
      </c>
      <c r="AH37" s="843"/>
      <c r="AI37" s="843"/>
      <c r="AJ37" s="843"/>
      <c r="AK37" s="843"/>
      <c r="AL37" s="843"/>
      <c r="AM37" s="843"/>
      <c r="AN37" s="843"/>
      <c r="AO37" s="843"/>
      <c r="AP37" s="843"/>
      <c r="AQ37" s="843"/>
      <c r="AR37" s="843"/>
      <c r="AS37" s="843"/>
      <c r="AT37" s="843"/>
      <c r="AU37" s="843"/>
      <c r="AV37" s="843"/>
      <c r="AW37" s="843"/>
      <c r="AX37" s="843"/>
      <c r="AY37" s="843"/>
      <c r="AZ37" s="836"/>
      <c r="BA37" s="837" t="s">
        <v>1045</v>
      </c>
      <c r="BB37" s="837"/>
      <c r="BC37" s="837"/>
      <c r="BD37" s="837"/>
      <c r="BE37" s="837"/>
      <c r="BF37" s="837"/>
      <c r="BG37" s="837"/>
      <c r="BH37" s="837"/>
      <c r="BI37" s="837"/>
      <c r="BJ37" s="837"/>
      <c r="BK37" s="837"/>
      <c r="BL37" s="839"/>
    </row>
    <row r="38" spans="1:64" ht="12.75">
      <c r="A38" s="792"/>
      <c r="B38" s="792"/>
      <c r="C38" s="792"/>
      <c r="D38" s="792"/>
      <c r="E38" s="792"/>
      <c r="F38" s="792"/>
      <c r="G38" s="792"/>
      <c r="H38" s="792"/>
      <c r="I38" s="792"/>
      <c r="J38" s="792"/>
      <c r="K38" s="792"/>
      <c r="L38" s="792"/>
      <c r="M38" s="792"/>
      <c r="N38" s="792"/>
      <c r="O38" s="792"/>
      <c r="P38" s="792"/>
      <c r="Q38" s="792"/>
      <c r="R38" s="792"/>
      <c r="S38" s="792"/>
      <c r="T38" s="792"/>
      <c r="U38" s="792"/>
      <c r="V38" s="792"/>
      <c r="W38" s="792"/>
      <c r="X38" s="792"/>
      <c r="Y38" s="792"/>
      <c r="Z38" s="792"/>
      <c r="AA38" s="792"/>
      <c r="AB38" s="792"/>
      <c r="AC38" s="792"/>
      <c r="AD38" s="792"/>
      <c r="AE38" s="792"/>
      <c r="AF38" s="835"/>
      <c r="AG38" s="831" t="s">
        <v>1046</v>
      </c>
      <c r="AH38" s="792"/>
      <c r="AI38" s="792"/>
      <c r="AJ38" s="792"/>
      <c r="AK38" s="792"/>
      <c r="AL38" s="792"/>
      <c r="AM38" s="792"/>
      <c r="AN38" s="792"/>
      <c r="AO38" s="792"/>
      <c r="AP38" s="792"/>
      <c r="AQ38" s="792"/>
      <c r="AR38" s="792"/>
      <c r="AS38" s="792"/>
      <c r="AT38" s="792"/>
      <c r="AU38" s="792"/>
      <c r="AV38" s="792"/>
      <c r="AW38" s="792"/>
      <c r="AX38" s="792"/>
      <c r="AY38" s="792"/>
      <c r="AZ38" s="835"/>
      <c r="BA38" s="840" t="s">
        <v>1047</v>
      </c>
      <c r="BB38" s="841"/>
      <c r="BC38" s="841"/>
      <c r="BD38" s="841"/>
      <c r="BE38" s="841"/>
      <c r="BF38" s="841"/>
      <c r="BG38" s="841"/>
      <c r="BH38" s="841"/>
      <c r="BI38" s="841"/>
      <c r="BJ38" s="841"/>
      <c r="BK38" s="841"/>
      <c r="BL38" s="841"/>
    </row>
    <row r="39" spans="1:64" ht="12.75">
      <c r="A39" s="841" t="s">
        <v>1048</v>
      </c>
      <c r="B39" s="841"/>
      <c r="C39" s="841"/>
      <c r="D39" s="841"/>
      <c r="E39" s="841"/>
      <c r="F39" s="841"/>
      <c r="G39" s="841"/>
      <c r="H39" s="841"/>
      <c r="I39" s="842"/>
      <c r="J39" s="840" t="s">
        <v>1049</v>
      </c>
      <c r="K39" s="841"/>
      <c r="L39" s="841"/>
      <c r="M39" s="841"/>
      <c r="N39" s="841"/>
      <c r="O39" s="841"/>
      <c r="P39" s="842"/>
      <c r="Q39" s="834" t="s">
        <v>1050</v>
      </c>
      <c r="R39" s="844"/>
      <c r="S39" s="844"/>
      <c r="T39" s="844"/>
      <c r="U39" s="844"/>
      <c r="V39" s="844"/>
      <c r="W39" s="844"/>
      <c r="X39" s="844"/>
      <c r="Y39" s="844"/>
      <c r="Z39" s="844"/>
      <c r="AA39" s="844"/>
      <c r="AB39" s="844"/>
      <c r="AC39" s="844"/>
      <c r="AD39" s="844"/>
      <c r="AE39" s="844"/>
      <c r="AF39" s="832"/>
      <c r="AG39" s="840" t="s">
        <v>1051</v>
      </c>
      <c r="AH39" s="841"/>
      <c r="AI39" s="841"/>
      <c r="AJ39" s="841"/>
      <c r="AK39" s="841"/>
      <c r="AL39" s="841"/>
      <c r="AM39" s="841"/>
      <c r="AN39" s="841"/>
      <c r="AO39" s="841"/>
      <c r="AP39" s="842"/>
      <c r="AQ39" s="840" t="s">
        <v>1052</v>
      </c>
      <c r="AR39" s="841"/>
      <c r="AS39" s="841"/>
      <c r="AT39" s="841"/>
      <c r="AU39" s="841"/>
      <c r="AV39" s="841"/>
      <c r="AW39" s="841"/>
      <c r="AX39" s="841"/>
      <c r="AY39" s="841"/>
      <c r="AZ39" s="842"/>
      <c r="BA39" s="840" t="s">
        <v>1053</v>
      </c>
      <c r="BB39" s="841"/>
      <c r="BC39" s="841"/>
      <c r="BD39" s="841"/>
      <c r="BE39" s="841"/>
      <c r="BF39" s="841"/>
      <c r="BG39" s="841"/>
      <c r="BH39" s="841"/>
      <c r="BI39" s="841"/>
      <c r="BJ39" s="841"/>
      <c r="BK39" s="841"/>
      <c r="BL39" s="841"/>
    </row>
    <row r="40" spans="1:64" ht="12.75">
      <c r="A40" s="841"/>
      <c r="B40" s="841"/>
      <c r="C40" s="841"/>
      <c r="D40" s="841"/>
      <c r="E40" s="841"/>
      <c r="F40" s="841"/>
      <c r="G40" s="841"/>
      <c r="H40" s="841"/>
      <c r="I40" s="842"/>
      <c r="J40" s="840"/>
      <c r="K40" s="841"/>
      <c r="L40" s="841"/>
      <c r="M40" s="841"/>
      <c r="N40" s="841"/>
      <c r="O40" s="841"/>
      <c r="P40" s="842"/>
      <c r="Q40" s="840" t="s">
        <v>1054</v>
      </c>
      <c r="R40" s="841"/>
      <c r="S40" s="841"/>
      <c r="T40" s="841"/>
      <c r="U40" s="841"/>
      <c r="V40" s="841"/>
      <c r="W40" s="841"/>
      <c r="X40" s="842"/>
      <c r="Y40" s="840" t="s">
        <v>1049</v>
      </c>
      <c r="Z40" s="841"/>
      <c r="AA40" s="841"/>
      <c r="AB40" s="841"/>
      <c r="AC40" s="841"/>
      <c r="AD40" s="841"/>
      <c r="AE40" s="841"/>
      <c r="AF40" s="842"/>
      <c r="AG40" s="840" t="s">
        <v>1055</v>
      </c>
      <c r="AH40" s="841"/>
      <c r="AI40" s="841"/>
      <c r="AJ40" s="841"/>
      <c r="AK40" s="841"/>
      <c r="AL40" s="841"/>
      <c r="AM40" s="841"/>
      <c r="AN40" s="841"/>
      <c r="AO40" s="841"/>
      <c r="AP40" s="842"/>
      <c r="AQ40" s="840"/>
      <c r="AR40" s="841"/>
      <c r="AS40" s="841"/>
      <c r="AT40" s="841"/>
      <c r="AU40" s="841"/>
      <c r="AV40" s="841"/>
      <c r="AW40" s="841"/>
      <c r="AX40" s="841"/>
      <c r="AY40" s="841"/>
      <c r="AZ40" s="842"/>
      <c r="BA40" s="840" t="s">
        <v>1056</v>
      </c>
      <c r="BB40" s="841"/>
      <c r="BC40" s="841"/>
      <c r="BD40" s="841"/>
      <c r="BE40" s="841"/>
      <c r="BF40" s="841"/>
      <c r="BG40" s="841"/>
      <c r="BH40" s="841"/>
      <c r="BI40" s="841"/>
      <c r="BJ40" s="841"/>
      <c r="BK40" s="841"/>
      <c r="BL40" s="841"/>
    </row>
    <row r="41" spans="1:64" ht="12.75">
      <c r="A41" s="841"/>
      <c r="B41" s="841"/>
      <c r="C41" s="841"/>
      <c r="D41" s="841"/>
      <c r="E41" s="841"/>
      <c r="F41" s="841"/>
      <c r="G41" s="841"/>
      <c r="H41" s="841"/>
      <c r="I41" s="842"/>
      <c r="J41" s="840"/>
      <c r="K41" s="841"/>
      <c r="L41" s="841"/>
      <c r="M41" s="841"/>
      <c r="N41" s="841"/>
      <c r="O41" s="841"/>
      <c r="P41" s="842"/>
      <c r="Q41" s="840"/>
      <c r="R41" s="841"/>
      <c r="S41" s="841"/>
      <c r="T41" s="841"/>
      <c r="U41" s="841"/>
      <c r="V41" s="841"/>
      <c r="W41" s="841"/>
      <c r="X41" s="842"/>
      <c r="Y41" s="840"/>
      <c r="Z41" s="841"/>
      <c r="AA41" s="841"/>
      <c r="AB41" s="841"/>
      <c r="AC41" s="841"/>
      <c r="AD41" s="841"/>
      <c r="AE41" s="841"/>
      <c r="AF41" s="842"/>
      <c r="AG41" s="840" t="s">
        <v>1057</v>
      </c>
      <c r="AH41" s="841"/>
      <c r="AI41" s="841"/>
      <c r="AJ41" s="841"/>
      <c r="AK41" s="841"/>
      <c r="AL41" s="841"/>
      <c r="AM41" s="841"/>
      <c r="AN41" s="841"/>
      <c r="AO41" s="841"/>
      <c r="AP41" s="842"/>
      <c r="AQ41" s="840"/>
      <c r="AR41" s="841"/>
      <c r="AS41" s="841"/>
      <c r="AT41" s="841"/>
      <c r="AU41" s="841"/>
      <c r="AV41" s="841"/>
      <c r="AW41" s="841"/>
      <c r="AX41" s="841"/>
      <c r="AY41" s="841"/>
      <c r="AZ41" s="842"/>
      <c r="BA41" s="840"/>
      <c r="BB41" s="841"/>
      <c r="BC41" s="841"/>
      <c r="BD41" s="841"/>
      <c r="BE41" s="841"/>
      <c r="BF41" s="841"/>
      <c r="BG41" s="841"/>
      <c r="BH41" s="841"/>
      <c r="BI41" s="841"/>
      <c r="BJ41" s="841"/>
      <c r="BK41" s="841"/>
      <c r="BL41" s="841"/>
    </row>
    <row r="42" spans="1:64" ht="12.75">
      <c r="A42" s="832">
        <v>1</v>
      </c>
      <c r="B42" s="833"/>
      <c r="C42" s="833"/>
      <c r="D42" s="833"/>
      <c r="E42" s="833"/>
      <c r="F42" s="833"/>
      <c r="G42" s="833"/>
      <c r="H42" s="833"/>
      <c r="I42" s="833"/>
      <c r="J42" s="833">
        <v>2</v>
      </c>
      <c r="K42" s="833"/>
      <c r="L42" s="833"/>
      <c r="M42" s="833"/>
      <c r="N42" s="833"/>
      <c r="O42" s="833"/>
      <c r="P42" s="833"/>
      <c r="Q42" s="833">
        <v>3</v>
      </c>
      <c r="R42" s="833"/>
      <c r="S42" s="833"/>
      <c r="T42" s="833"/>
      <c r="U42" s="833"/>
      <c r="V42" s="833"/>
      <c r="W42" s="833"/>
      <c r="X42" s="833"/>
      <c r="Y42" s="833">
        <v>4</v>
      </c>
      <c r="Z42" s="833"/>
      <c r="AA42" s="833"/>
      <c r="AB42" s="833"/>
      <c r="AC42" s="833"/>
      <c r="AD42" s="833"/>
      <c r="AE42" s="833"/>
      <c r="AF42" s="833"/>
      <c r="AG42" s="833">
        <v>5</v>
      </c>
      <c r="AH42" s="833"/>
      <c r="AI42" s="833"/>
      <c r="AJ42" s="833"/>
      <c r="AK42" s="833"/>
      <c r="AL42" s="833"/>
      <c r="AM42" s="833"/>
      <c r="AN42" s="833"/>
      <c r="AO42" s="833"/>
      <c r="AP42" s="833"/>
      <c r="AQ42" s="833">
        <v>6</v>
      </c>
      <c r="AR42" s="833"/>
      <c r="AS42" s="833"/>
      <c r="AT42" s="833"/>
      <c r="AU42" s="833"/>
      <c r="AV42" s="833"/>
      <c r="AW42" s="833"/>
      <c r="AX42" s="833"/>
      <c r="AY42" s="833"/>
      <c r="AZ42" s="833"/>
      <c r="BA42" s="833">
        <v>7</v>
      </c>
      <c r="BB42" s="833"/>
      <c r="BC42" s="833"/>
      <c r="BD42" s="833"/>
      <c r="BE42" s="833"/>
      <c r="BF42" s="833"/>
      <c r="BG42" s="833"/>
      <c r="BH42" s="833"/>
      <c r="BI42" s="833"/>
      <c r="BJ42" s="833"/>
      <c r="BK42" s="833"/>
      <c r="BL42" s="834"/>
    </row>
    <row r="43" spans="1:64" ht="12.75">
      <c r="A43" s="829"/>
      <c r="B43" s="827"/>
      <c r="C43" s="827"/>
      <c r="D43" s="827"/>
      <c r="E43" s="827"/>
      <c r="F43" s="827"/>
      <c r="G43" s="827"/>
      <c r="H43" s="827"/>
      <c r="I43" s="827"/>
      <c r="J43" s="827"/>
      <c r="K43" s="827"/>
      <c r="L43" s="827"/>
      <c r="M43" s="827"/>
      <c r="N43" s="827"/>
      <c r="O43" s="827"/>
      <c r="P43" s="827"/>
      <c r="Q43" s="827"/>
      <c r="R43" s="827"/>
      <c r="S43" s="827"/>
      <c r="T43" s="827"/>
      <c r="U43" s="827"/>
      <c r="V43" s="827"/>
      <c r="W43" s="827"/>
      <c r="X43" s="827"/>
      <c r="Y43" s="827"/>
      <c r="Z43" s="827"/>
      <c r="AA43" s="827"/>
      <c r="AB43" s="827"/>
      <c r="AC43" s="827"/>
      <c r="AD43" s="827"/>
      <c r="AE43" s="827"/>
      <c r="AF43" s="827"/>
      <c r="AG43" s="827"/>
      <c r="AH43" s="827"/>
      <c r="AI43" s="827"/>
      <c r="AJ43" s="827"/>
      <c r="AK43" s="827"/>
      <c r="AL43" s="827"/>
      <c r="AM43" s="827"/>
      <c r="AN43" s="827"/>
      <c r="AO43" s="827"/>
      <c r="AP43" s="827"/>
      <c r="AQ43" s="838"/>
      <c r="AR43" s="838"/>
      <c r="AS43" s="838"/>
      <c r="AT43" s="838"/>
      <c r="AU43" s="838"/>
      <c r="AV43" s="838"/>
      <c r="AW43" s="838"/>
      <c r="AX43" s="838"/>
      <c r="AY43" s="838"/>
      <c r="AZ43" s="838"/>
      <c r="BA43" s="827"/>
      <c r="BB43" s="827"/>
      <c r="BC43" s="827"/>
      <c r="BD43" s="827"/>
      <c r="BE43" s="827"/>
      <c r="BF43" s="827"/>
      <c r="BG43" s="827"/>
      <c r="BH43" s="827"/>
      <c r="BI43" s="827"/>
      <c r="BJ43" s="827"/>
      <c r="BK43" s="827"/>
      <c r="BL43" s="828"/>
    </row>
    <row r="44" spans="1:64" ht="15" customHeight="1">
      <c r="A44" s="829"/>
      <c r="B44" s="827"/>
      <c r="C44" s="827"/>
      <c r="D44" s="827"/>
      <c r="E44" s="827"/>
      <c r="F44" s="827"/>
      <c r="G44" s="827"/>
      <c r="H44" s="827"/>
      <c r="I44" s="827"/>
      <c r="J44" s="827"/>
      <c r="K44" s="827"/>
      <c r="L44" s="827"/>
      <c r="M44" s="827"/>
      <c r="N44" s="827"/>
      <c r="O44" s="827"/>
      <c r="P44" s="827"/>
      <c r="Q44" s="827"/>
      <c r="R44" s="827"/>
      <c r="S44" s="827"/>
      <c r="T44" s="827"/>
      <c r="U44" s="827"/>
      <c r="V44" s="827"/>
      <c r="W44" s="827"/>
      <c r="X44" s="827"/>
      <c r="Y44" s="827"/>
      <c r="Z44" s="827"/>
      <c r="AA44" s="827"/>
      <c r="AB44" s="827"/>
      <c r="AC44" s="827"/>
      <c r="AD44" s="827"/>
      <c r="AE44" s="827"/>
      <c r="AF44" s="827"/>
      <c r="AG44" s="827"/>
      <c r="AH44" s="827"/>
      <c r="AI44" s="827"/>
      <c r="AJ44" s="827"/>
      <c r="AK44" s="827"/>
      <c r="AL44" s="827"/>
      <c r="AM44" s="827"/>
      <c r="AN44" s="827"/>
      <c r="AO44" s="827"/>
      <c r="AP44" s="827"/>
      <c r="AQ44" s="838"/>
      <c r="AR44" s="838"/>
      <c r="AS44" s="838"/>
      <c r="AT44" s="838"/>
      <c r="AU44" s="838"/>
      <c r="AV44" s="838"/>
      <c r="AW44" s="838"/>
      <c r="AX44" s="838"/>
      <c r="AY44" s="838"/>
      <c r="AZ44" s="838"/>
      <c r="BA44" s="827"/>
      <c r="BB44" s="827"/>
      <c r="BC44" s="827"/>
      <c r="BD44" s="827"/>
      <c r="BE44" s="827"/>
      <c r="BF44" s="827"/>
      <c r="BG44" s="827"/>
      <c r="BH44" s="827"/>
      <c r="BI44" s="827"/>
      <c r="BJ44" s="827"/>
      <c r="BK44" s="827"/>
      <c r="BL44" s="828"/>
    </row>
    <row r="45" spans="1:64" ht="15" customHeight="1">
      <c r="A45" s="829"/>
      <c r="B45" s="827"/>
      <c r="C45" s="827"/>
      <c r="D45" s="827"/>
      <c r="E45" s="827"/>
      <c r="F45" s="827"/>
      <c r="G45" s="827"/>
      <c r="H45" s="827"/>
      <c r="I45" s="827"/>
      <c r="J45" s="827"/>
      <c r="K45" s="827"/>
      <c r="L45" s="827"/>
      <c r="M45" s="827"/>
      <c r="N45" s="827"/>
      <c r="O45" s="827"/>
      <c r="P45" s="827"/>
      <c r="Q45" s="827"/>
      <c r="R45" s="827"/>
      <c r="S45" s="827"/>
      <c r="T45" s="827"/>
      <c r="U45" s="827"/>
      <c r="V45" s="827"/>
      <c r="W45" s="827"/>
      <c r="X45" s="827"/>
      <c r="Y45" s="827"/>
      <c r="Z45" s="827"/>
      <c r="AA45" s="827"/>
      <c r="AB45" s="827"/>
      <c r="AC45" s="827"/>
      <c r="AD45" s="827"/>
      <c r="AE45" s="827"/>
      <c r="AF45" s="827"/>
      <c r="AG45" s="827"/>
      <c r="AH45" s="827"/>
      <c r="AI45" s="827"/>
      <c r="AJ45" s="827"/>
      <c r="AK45" s="827"/>
      <c r="AL45" s="827"/>
      <c r="AM45" s="827"/>
      <c r="AN45" s="827"/>
      <c r="AO45" s="827"/>
      <c r="AP45" s="827"/>
      <c r="AQ45" s="838"/>
      <c r="AR45" s="838"/>
      <c r="AS45" s="838"/>
      <c r="AT45" s="838"/>
      <c r="AU45" s="838"/>
      <c r="AV45" s="838"/>
      <c r="AW45" s="838"/>
      <c r="AX45" s="838"/>
      <c r="AY45" s="838"/>
      <c r="AZ45" s="838"/>
      <c r="BA45" s="827"/>
      <c r="BB45" s="827"/>
      <c r="BC45" s="827"/>
      <c r="BD45" s="827"/>
      <c r="BE45" s="827"/>
      <c r="BF45" s="827"/>
      <c r="BG45" s="827"/>
      <c r="BH45" s="827"/>
      <c r="BI45" s="827"/>
      <c r="BJ45" s="827"/>
      <c r="BK45" s="827"/>
      <c r="BL45" s="828"/>
    </row>
    <row r="46" spans="1:64" ht="15" customHeight="1">
      <c r="A46" s="829"/>
      <c r="B46" s="827"/>
      <c r="C46" s="827"/>
      <c r="D46" s="827"/>
      <c r="E46" s="827"/>
      <c r="F46" s="827"/>
      <c r="G46" s="827"/>
      <c r="H46" s="827"/>
      <c r="I46" s="827"/>
      <c r="J46" s="827"/>
      <c r="K46" s="827"/>
      <c r="L46" s="827"/>
      <c r="M46" s="827"/>
      <c r="N46" s="827"/>
      <c r="O46" s="827"/>
      <c r="P46" s="827"/>
      <c r="Q46" s="827"/>
      <c r="R46" s="827"/>
      <c r="S46" s="827"/>
      <c r="T46" s="827"/>
      <c r="U46" s="827"/>
      <c r="V46" s="827"/>
      <c r="W46" s="827"/>
      <c r="X46" s="827"/>
      <c r="Y46" s="827"/>
      <c r="Z46" s="827"/>
      <c r="AA46" s="827"/>
      <c r="AB46" s="827"/>
      <c r="AC46" s="827"/>
      <c r="AD46" s="827"/>
      <c r="AE46" s="827"/>
      <c r="AF46" s="827"/>
      <c r="AG46" s="827"/>
      <c r="AH46" s="827"/>
      <c r="AI46" s="827"/>
      <c r="AJ46" s="827"/>
      <c r="AK46" s="827"/>
      <c r="AL46" s="827"/>
      <c r="AM46" s="827"/>
      <c r="AN46" s="827"/>
      <c r="AO46" s="827"/>
      <c r="AP46" s="827"/>
      <c r="AQ46" s="838"/>
      <c r="AR46" s="838"/>
      <c r="AS46" s="838"/>
      <c r="AT46" s="838"/>
      <c r="AU46" s="838"/>
      <c r="AV46" s="838"/>
      <c r="AW46" s="838"/>
      <c r="AX46" s="838"/>
      <c r="AY46" s="838"/>
      <c r="AZ46" s="838"/>
      <c r="BA46" s="827"/>
      <c r="BB46" s="827"/>
      <c r="BC46" s="827"/>
      <c r="BD46" s="827"/>
      <c r="BE46" s="827"/>
      <c r="BF46" s="827"/>
      <c r="BG46" s="827"/>
      <c r="BH46" s="827"/>
      <c r="BI46" s="827"/>
      <c r="BJ46" s="827"/>
      <c r="BK46" s="827"/>
      <c r="BL46" s="828"/>
    </row>
    <row r="48" spans="1:64" s="34" customFormat="1" ht="14.25">
      <c r="A48" s="724" t="s">
        <v>1058</v>
      </c>
      <c r="B48" s="724"/>
      <c r="C48" s="724"/>
      <c r="D48" s="724"/>
      <c r="E48" s="724"/>
      <c r="F48" s="724"/>
      <c r="G48" s="724"/>
      <c r="H48" s="724"/>
      <c r="I48" s="724"/>
      <c r="J48" s="724"/>
      <c r="K48" s="724"/>
      <c r="L48" s="724"/>
      <c r="M48" s="724"/>
      <c r="N48" s="724"/>
      <c r="O48" s="724"/>
      <c r="P48" s="724"/>
      <c r="Q48" s="724"/>
      <c r="R48" s="724"/>
      <c r="S48" s="724"/>
      <c r="T48" s="724"/>
      <c r="U48" s="724"/>
      <c r="V48" s="724"/>
      <c r="W48" s="724"/>
      <c r="X48" s="724"/>
      <c r="Y48" s="724"/>
      <c r="Z48" s="724"/>
      <c r="AA48" s="724"/>
      <c r="AB48" s="724"/>
      <c r="AC48" s="724"/>
      <c r="AD48" s="724"/>
      <c r="AE48" s="724"/>
      <c r="AF48" s="724"/>
      <c r="AG48" s="724"/>
      <c r="AH48" s="724"/>
      <c r="AI48" s="724"/>
      <c r="AJ48" s="724"/>
      <c r="AK48" s="724"/>
      <c r="AL48" s="724"/>
      <c r="AM48" s="724"/>
      <c r="AN48" s="724"/>
      <c r="AO48" s="724"/>
      <c r="AP48" s="724"/>
      <c r="AQ48" s="724"/>
      <c r="AR48" s="724"/>
      <c r="AS48" s="724"/>
      <c r="AT48" s="724"/>
      <c r="AU48" s="724"/>
      <c r="AV48" s="724"/>
      <c r="AW48" s="724"/>
      <c r="AX48" s="724"/>
      <c r="AY48" s="724"/>
      <c r="AZ48" s="724"/>
      <c r="BA48" s="724"/>
      <c r="BB48" s="724"/>
      <c r="BC48" s="724"/>
      <c r="BD48" s="724"/>
      <c r="BE48" s="724"/>
      <c r="BF48" s="724"/>
      <c r="BG48" s="724"/>
      <c r="BH48" s="724"/>
      <c r="BI48" s="724"/>
      <c r="BJ48" s="724"/>
      <c r="BK48" s="724"/>
      <c r="BL48" s="724"/>
    </row>
    <row r="50" ht="12.75">
      <c r="BL50" s="10" t="s">
        <v>1059</v>
      </c>
    </row>
    <row r="51" spans="1:64" ht="12.75">
      <c r="A51" s="836" t="s">
        <v>377</v>
      </c>
      <c r="B51" s="837"/>
      <c r="C51" s="837"/>
      <c r="D51" s="837"/>
      <c r="E51" s="837"/>
      <c r="F51" s="837"/>
      <c r="G51" s="837"/>
      <c r="H51" s="837"/>
      <c r="I51" s="837"/>
      <c r="J51" s="837"/>
      <c r="K51" s="837" t="s">
        <v>1024</v>
      </c>
      <c r="L51" s="837"/>
      <c r="M51" s="837"/>
      <c r="N51" s="837"/>
      <c r="O51" s="837"/>
      <c r="P51" s="837"/>
      <c r="Q51" s="837"/>
      <c r="R51" s="837"/>
      <c r="S51" s="837"/>
      <c r="T51" s="837"/>
      <c r="U51" s="837"/>
      <c r="V51" s="837"/>
      <c r="W51" s="837" t="s">
        <v>1060</v>
      </c>
      <c r="X51" s="837"/>
      <c r="Y51" s="837"/>
      <c r="Z51" s="837"/>
      <c r="AA51" s="837"/>
      <c r="AB51" s="837"/>
      <c r="AC51" s="837"/>
      <c r="AD51" s="837"/>
      <c r="AE51" s="837"/>
      <c r="AF51" s="837"/>
      <c r="AG51" s="837"/>
      <c r="AH51" s="837"/>
      <c r="AI51" s="837" t="s">
        <v>1061</v>
      </c>
      <c r="AJ51" s="837"/>
      <c r="AK51" s="837"/>
      <c r="AL51" s="837"/>
      <c r="AM51" s="837"/>
      <c r="AN51" s="837"/>
      <c r="AO51" s="837"/>
      <c r="AP51" s="837"/>
      <c r="AQ51" s="837"/>
      <c r="AR51" s="837"/>
      <c r="AS51" s="837"/>
      <c r="AT51" s="837"/>
      <c r="AU51" s="837"/>
      <c r="AV51" s="837"/>
      <c r="AW51" s="837" t="s">
        <v>1062</v>
      </c>
      <c r="AX51" s="837"/>
      <c r="AY51" s="837"/>
      <c r="AZ51" s="837"/>
      <c r="BA51" s="837"/>
      <c r="BB51" s="837"/>
      <c r="BC51" s="837"/>
      <c r="BD51" s="837"/>
      <c r="BE51" s="837"/>
      <c r="BF51" s="837"/>
      <c r="BG51" s="837"/>
      <c r="BH51" s="837"/>
      <c r="BI51" s="837"/>
      <c r="BJ51" s="837"/>
      <c r="BK51" s="837"/>
      <c r="BL51" s="839"/>
    </row>
    <row r="52" spans="1:64" ht="12.75">
      <c r="A52" s="835" t="s">
        <v>1063</v>
      </c>
      <c r="B52" s="830"/>
      <c r="C52" s="830"/>
      <c r="D52" s="830"/>
      <c r="E52" s="830"/>
      <c r="F52" s="830"/>
      <c r="G52" s="830"/>
      <c r="H52" s="830"/>
      <c r="I52" s="830"/>
      <c r="J52" s="830"/>
      <c r="K52" s="830" t="s">
        <v>1064</v>
      </c>
      <c r="L52" s="830"/>
      <c r="M52" s="830"/>
      <c r="N52" s="830"/>
      <c r="O52" s="830"/>
      <c r="P52" s="830"/>
      <c r="Q52" s="830"/>
      <c r="R52" s="830"/>
      <c r="S52" s="830"/>
      <c r="T52" s="830"/>
      <c r="U52" s="830"/>
      <c r="V52" s="830"/>
      <c r="W52" s="830"/>
      <c r="X52" s="830"/>
      <c r="Y52" s="830"/>
      <c r="Z52" s="830"/>
      <c r="AA52" s="830"/>
      <c r="AB52" s="830"/>
      <c r="AC52" s="830"/>
      <c r="AD52" s="830"/>
      <c r="AE52" s="830"/>
      <c r="AF52" s="830"/>
      <c r="AG52" s="830"/>
      <c r="AH52" s="830"/>
      <c r="AI52" s="830"/>
      <c r="AJ52" s="830"/>
      <c r="AK52" s="830"/>
      <c r="AL52" s="830"/>
      <c r="AM52" s="830"/>
      <c r="AN52" s="830"/>
      <c r="AO52" s="830"/>
      <c r="AP52" s="830"/>
      <c r="AQ52" s="830"/>
      <c r="AR52" s="830"/>
      <c r="AS52" s="830"/>
      <c r="AT52" s="830"/>
      <c r="AU52" s="830"/>
      <c r="AV52" s="830"/>
      <c r="AW52" s="830" t="s">
        <v>1063</v>
      </c>
      <c r="AX52" s="830"/>
      <c r="AY52" s="830"/>
      <c r="AZ52" s="830"/>
      <c r="BA52" s="830"/>
      <c r="BB52" s="830"/>
      <c r="BC52" s="830"/>
      <c r="BD52" s="830"/>
      <c r="BE52" s="830"/>
      <c r="BF52" s="830"/>
      <c r="BG52" s="830"/>
      <c r="BH52" s="830"/>
      <c r="BI52" s="830"/>
      <c r="BJ52" s="830"/>
      <c r="BK52" s="830"/>
      <c r="BL52" s="831"/>
    </row>
    <row r="53" spans="1:64" ht="12.75">
      <c r="A53" s="832">
        <v>1</v>
      </c>
      <c r="B53" s="833"/>
      <c r="C53" s="833"/>
      <c r="D53" s="833"/>
      <c r="E53" s="833"/>
      <c r="F53" s="833"/>
      <c r="G53" s="833"/>
      <c r="H53" s="833"/>
      <c r="I53" s="833"/>
      <c r="J53" s="833"/>
      <c r="K53" s="833">
        <v>2</v>
      </c>
      <c r="L53" s="833"/>
      <c r="M53" s="833"/>
      <c r="N53" s="833"/>
      <c r="O53" s="833"/>
      <c r="P53" s="833"/>
      <c r="Q53" s="833"/>
      <c r="R53" s="833"/>
      <c r="S53" s="833"/>
      <c r="T53" s="833"/>
      <c r="U53" s="833"/>
      <c r="V53" s="833"/>
      <c r="W53" s="833">
        <v>3</v>
      </c>
      <c r="X53" s="833"/>
      <c r="Y53" s="833"/>
      <c r="Z53" s="833"/>
      <c r="AA53" s="833"/>
      <c r="AB53" s="833"/>
      <c r="AC53" s="833"/>
      <c r="AD53" s="833"/>
      <c r="AE53" s="833"/>
      <c r="AF53" s="833"/>
      <c r="AG53" s="833"/>
      <c r="AH53" s="833"/>
      <c r="AI53" s="833">
        <v>4</v>
      </c>
      <c r="AJ53" s="833"/>
      <c r="AK53" s="833"/>
      <c r="AL53" s="833"/>
      <c r="AM53" s="833"/>
      <c r="AN53" s="833"/>
      <c r="AO53" s="833"/>
      <c r="AP53" s="833"/>
      <c r="AQ53" s="833"/>
      <c r="AR53" s="833"/>
      <c r="AS53" s="833"/>
      <c r="AT53" s="833"/>
      <c r="AU53" s="833"/>
      <c r="AV53" s="833"/>
      <c r="AW53" s="833">
        <v>5</v>
      </c>
      <c r="AX53" s="833"/>
      <c r="AY53" s="833"/>
      <c r="AZ53" s="833"/>
      <c r="BA53" s="833"/>
      <c r="BB53" s="833"/>
      <c r="BC53" s="833"/>
      <c r="BD53" s="833"/>
      <c r="BE53" s="833"/>
      <c r="BF53" s="833"/>
      <c r="BG53" s="833"/>
      <c r="BH53" s="833"/>
      <c r="BI53" s="833"/>
      <c r="BJ53" s="833"/>
      <c r="BK53" s="833"/>
      <c r="BL53" s="834"/>
    </row>
    <row r="54" spans="1:64" ht="15" customHeight="1">
      <c r="A54" s="829"/>
      <c r="B54" s="827"/>
      <c r="C54" s="827"/>
      <c r="D54" s="827"/>
      <c r="E54" s="827"/>
      <c r="F54" s="827"/>
      <c r="G54" s="827"/>
      <c r="H54" s="827"/>
      <c r="I54" s="827"/>
      <c r="J54" s="827"/>
      <c r="K54" s="827"/>
      <c r="L54" s="827"/>
      <c r="M54" s="827"/>
      <c r="N54" s="827"/>
      <c r="O54" s="827"/>
      <c r="P54" s="827"/>
      <c r="Q54" s="827"/>
      <c r="R54" s="827"/>
      <c r="S54" s="827"/>
      <c r="T54" s="827"/>
      <c r="U54" s="827"/>
      <c r="V54" s="827"/>
      <c r="W54" s="827"/>
      <c r="X54" s="827"/>
      <c r="Y54" s="827"/>
      <c r="Z54" s="827"/>
      <c r="AA54" s="827"/>
      <c r="AB54" s="827"/>
      <c r="AC54" s="827"/>
      <c r="AD54" s="827"/>
      <c r="AE54" s="827"/>
      <c r="AF54" s="827"/>
      <c r="AG54" s="827"/>
      <c r="AH54" s="827"/>
      <c r="AI54" s="827"/>
      <c r="AJ54" s="827"/>
      <c r="AK54" s="827"/>
      <c r="AL54" s="827"/>
      <c r="AM54" s="827"/>
      <c r="AN54" s="827"/>
      <c r="AO54" s="827"/>
      <c r="AP54" s="827"/>
      <c r="AQ54" s="827"/>
      <c r="AR54" s="827"/>
      <c r="AS54" s="827"/>
      <c r="AT54" s="827"/>
      <c r="AU54" s="827"/>
      <c r="AV54" s="827"/>
      <c r="AW54" s="827"/>
      <c r="AX54" s="827"/>
      <c r="AY54" s="827"/>
      <c r="AZ54" s="827"/>
      <c r="BA54" s="827"/>
      <c r="BB54" s="827"/>
      <c r="BC54" s="827"/>
      <c r="BD54" s="827"/>
      <c r="BE54" s="827"/>
      <c r="BF54" s="827"/>
      <c r="BG54" s="827"/>
      <c r="BH54" s="827"/>
      <c r="BI54" s="827"/>
      <c r="BJ54" s="827"/>
      <c r="BK54" s="827"/>
      <c r="BL54" s="828"/>
    </row>
    <row r="55" spans="1:64" ht="15" customHeight="1">
      <c r="A55" s="829"/>
      <c r="B55" s="827"/>
      <c r="C55" s="827"/>
      <c r="D55" s="827"/>
      <c r="E55" s="827"/>
      <c r="F55" s="827"/>
      <c r="G55" s="827"/>
      <c r="H55" s="827"/>
      <c r="I55" s="827"/>
      <c r="J55" s="827"/>
      <c r="K55" s="827"/>
      <c r="L55" s="827"/>
      <c r="M55" s="827"/>
      <c r="N55" s="827"/>
      <c r="O55" s="827"/>
      <c r="P55" s="827"/>
      <c r="Q55" s="827"/>
      <c r="R55" s="827"/>
      <c r="S55" s="827"/>
      <c r="T55" s="827"/>
      <c r="U55" s="827"/>
      <c r="V55" s="827"/>
      <c r="W55" s="827"/>
      <c r="X55" s="827"/>
      <c r="Y55" s="827"/>
      <c r="Z55" s="827"/>
      <c r="AA55" s="827"/>
      <c r="AB55" s="827"/>
      <c r="AC55" s="827"/>
      <c r="AD55" s="827"/>
      <c r="AE55" s="827"/>
      <c r="AF55" s="827"/>
      <c r="AG55" s="827"/>
      <c r="AH55" s="827"/>
      <c r="AI55" s="827"/>
      <c r="AJ55" s="827"/>
      <c r="AK55" s="827"/>
      <c r="AL55" s="827"/>
      <c r="AM55" s="827"/>
      <c r="AN55" s="827"/>
      <c r="AO55" s="827"/>
      <c r="AP55" s="827"/>
      <c r="AQ55" s="827"/>
      <c r="AR55" s="827"/>
      <c r="AS55" s="827"/>
      <c r="AT55" s="827"/>
      <c r="AU55" s="827"/>
      <c r="AV55" s="827"/>
      <c r="AW55" s="827"/>
      <c r="AX55" s="827"/>
      <c r="AY55" s="827"/>
      <c r="AZ55" s="827"/>
      <c r="BA55" s="827"/>
      <c r="BB55" s="827"/>
      <c r="BC55" s="827"/>
      <c r="BD55" s="827"/>
      <c r="BE55" s="827"/>
      <c r="BF55" s="827"/>
      <c r="BG55" s="827"/>
      <c r="BH55" s="827"/>
      <c r="BI55" s="827"/>
      <c r="BJ55" s="827"/>
      <c r="BK55" s="827"/>
      <c r="BL55" s="828"/>
    </row>
    <row r="56" spans="1:64" ht="15" customHeight="1">
      <c r="A56" s="829"/>
      <c r="B56" s="827"/>
      <c r="C56" s="827"/>
      <c r="D56" s="827"/>
      <c r="E56" s="827"/>
      <c r="F56" s="827"/>
      <c r="G56" s="827"/>
      <c r="H56" s="827"/>
      <c r="I56" s="827"/>
      <c r="J56" s="827"/>
      <c r="K56" s="827"/>
      <c r="L56" s="827"/>
      <c r="M56" s="827"/>
      <c r="N56" s="827"/>
      <c r="O56" s="827"/>
      <c r="P56" s="827"/>
      <c r="Q56" s="827"/>
      <c r="R56" s="827"/>
      <c r="S56" s="827"/>
      <c r="T56" s="827"/>
      <c r="U56" s="827"/>
      <c r="V56" s="827"/>
      <c r="W56" s="827"/>
      <c r="X56" s="827"/>
      <c r="Y56" s="827"/>
      <c r="Z56" s="827"/>
      <c r="AA56" s="827"/>
      <c r="AB56" s="827"/>
      <c r="AC56" s="827"/>
      <c r="AD56" s="827"/>
      <c r="AE56" s="827"/>
      <c r="AF56" s="827"/>
      <c r="AG56" s="827"/>
      <c r="AH56" s="827"/>
      <c r="AI56" s="827"/>
      <c r="AJ56" s="827"/>
      <c r="AK56" s="827"/>
      <c r="AL56" s="827"/>
      <c r="AM56" s="827"/>
      <c r="AN56" s="827"/>
      <c r="AO56" s="827"/>
      <c r="AP56" s="827"/>
      <c r="AQ56" s="827"/>
      <c r="AR56" s="827"/>
      <c r="AS56" s="827"/>
      <c r="AT56" s="827"/>
      <c r="AU56" s="827"/>
      <c r="AV56" s="827"/>
      <c r="AW56" s="827"/>
      <c r="AX56" s="827"/>
      <c r="AY56" s="827"/>
      <c r="AZ56" s="827"/>
      <c r="BA56" s="827"/>
      <c r="BB56" s="827"/>
      <c r="BC56" s="827"/>
      <c r="BD56" s="827"/>
      <c r="BE56" s="827"/>
      <c r="BF56" s="827"/>
      <c r="BG56" s="827"/>
      <c r="BH56" s="827"/>
      <c r="BI56" s="827"/>
      <c r="BJ56" s="827"/>
      <c r="BK56" s="827"/>
      <c r="BL56" s="828"/>
    </row>
    <row r="57" spans="1:64" ht="15" customHeight="1">
      <c r="A57" s="829"/>
      <c r="B57" s="827"/>
      <c r="C57" s="827"/>
      <c r="D57" s="827"/>
      <c r="E57" s="827"/>
      <c r="F57" s="827"/>
      <c r="G57" s="827"/>
      <c r="H57" s="827"/>
      <c r="I57" s="827"/>
      <c r="J57" s="827"/>
      <c r="K57" s="827"/>
      <c r="L57" s="827"/>
      <c r="M57" s="827"/>
      <c r="N57" s="827"/>
      <c r="O57" s="827"/>
      <c r="P57" s="827"/>
      <c r="Q57" s="827"/>
      <c r="R57" s="827"/>
      <c r="S57" s="827"/>
      <c r="T57" s="827"/>
      <c r="U57" s="827"/>
      <c r="V57" s="827"/>
      <c r="W57" s="827"/>
      <c r="X57" s="827"/>
      <c r="Y57" s="827"/>
      <c r="Z57" s="827"/>
      <c r="AA57" s="827"/>
      <c r="AB57" s="827"/>
      <c r="AC57" s="827"/>
      <c r="AD57" s="827"/>
      <c r="AE57" s="827"/>
      <c r="AF57" s="827"/>
      <c r="AG57" s="827"/>
      <c r="AH57" s="827"/>
      <c r="AI57" s="827"/>
      <c r="AJ57" s="827"/>
      <c r="AK57" s="827"/>
      <c r="AL57" s="827"/>
      <c r="AM57" s="827"/>
      <c r="AN57" s="827"/>
      <c r="AO57" s="827"/>
      <c r="AP57" s="827"/>
      <c r="AQ57" s="827"/>
      <c r="AR57" s="827"/>
      <c r="AS57" s="827"/>
      <c r="AT57" s="827"/>
      <c r="AU57" s="827"/>
      <c r="AV57" s="827"/>
      <c r="AW57" s="827"/>
      <c r="AX57" s="827"/>
      <c r="AY57" s="827"/>
      <c r="AZ57" s="827"/>
      <c r="BA57" s="827"/>
      <c r="BB57" s="827"/>
      <c r="BC57" s="827"/>
      <c r="BD57" s="827"/>
      <c r="BE57" s="827"/>
      <c r="BF57" s="827"/>
      <c r="BG57" s="827"/>
      <c r="BH57" s="827"/>
      <c r="BI57" s="827"/>
      <c r="BJ57" s="827"/>
      <c r="BK57" s="827"/>
      <c r="BL57" s="828"/>
    </row>
  </sheetData>
  <sheetProtection/>
  <mergeCells count="175">
    <mergeCell ref="A7:V7"/>
    <mergeCell ref="W7:AQ7"/>
    <mergeCell ref="AR7:BL7"/>
    <mergeCell ref="A3:BL3"/>
    <mergeCell ref="A6:V6"/>
    <mergeCell ref="W6:AQ6"/>
    <mergeCell ref="AR6:BL6"/>
    <mergeCell ref="A8:V8"/>
    <mergeCell ref="W8:AQ8"/>
    <mergeCell ref="AR8:BL8"/>
    <mergeCell ref="A9:V9"/>
    <mergeCell ref="W9:AQ9"/>
    <mergeCell ref="AR9:BL9"/>
    <mergeCell ref="A10:V10"/>
    <mergeCell ref="W10:AQ10"/>
    <mergeCell ref="AR10:BL10"/>
    <mergeCell ref="A11:V11"/>
    <mergeCell ref="W11:AQ11"/>
    <mergeCell ref="AR11:BL11"/>
    <mergeCell ref="A17:N17"/>
    <mergeCell ref="O17:AC17"/>
    <mergeCell ref="AD17:AY17"/>
    <mergeCell ref="AZ17:BL17"/>
    <mergeCell ref="A13:BL13"/>
    <mergeCell ref="A16:N16"/>
    <mergeCell ref="O16:AC16"/>
    <mergeCell ref="AD16:AY16"/>
    <mergeCell ref="AZ16:BL16"/>
    <mergeCell ref="A19:N19"/>
    <mergeCell ref="O19:AC19"/>
    <mergeCell ref="AD19:AY19"/>
    <mergeCell ref="AZ19:BL19"/>
    <mergeCell ref="A18:N18"/>
    <mergeCell ref="O18:AC18"/>
    <mergeCell ref="AD18:AY18"/>
    <mergeCell ref="AZ18:BL18"/>
    <mergeCell ref="A21:N21"/>
    <mergeCell ref="O21:AC21"/>
    <mergeCell ref="AD21:AY21"/>
    <mergeCell ref="AZ21:BL21"/>
    <mergeCell ref="A20:N20"/>
    <mergeCell ref="O20:AC20"/>
    <mergeCell ref="AD20:AY20"/>
    <mergeCell ref="AZ20:BL20"/>
    <mergeCell ref="A24:BL24"/>
    <mergeCell ref="A27:N27"/>
    <mergeCell ref="O27:AD27"/>
    <mergeCell ref="AE27:AT27"/>
    <mergeCell ref="AU27:BL27"/>
    <mergeCell ref="A22:N22"/>
    <mergeCell ref="O22:AC22"/>
    <mergeCell ref="AD22:AY22"/>
    <mergeCell ref="AZ22:BL22"/>
    <mergeCell ref="A28:N28"/>
    <mergeCell ref="O28:AD28"/>
    <mergeCell ref="AE28:AT28"/>
    <mergeCell ref="AU28:BL28"/>
    <mergeCell ref="A29:N29"/>
    <mergeCell ref="O29:AD29"/>
    <mergeCell ref="AE29:AT29"/>
    <mergeCell ref="A30:N30"/>
    <mergeCell ref="O30:AD30"/>
    <mergeCell ref="AE30:AT30"/>
    <mergeCell ref="AU30:BL30"/>
    <mergeCell ref="AU31:BL31"/>
    <mergeCell ref="AU29:BL29"/>
    <mergeCell ref="AG40:AP40"/>
    <mergeCell ref="A31:N31"/>
    <mergeCell ref="O31:AD31"/>
    <mergeCell ref="AE31:AT31"/>
    <mergeCell ref="BA38:BL38"/>
    <mergeCell ref="AE32:AT32"/>
    <mergeCell ref="AG38:AZ38"/>
    <mergeCell ref="A38:AF38"/>
    <mergeCell ref="AG37:AZ37"/>
    <mergeCell ref="A32:N32"/>
    <mergeCell ref="AU33:BL33"/>
    <mergeCell ref="A33:N33"/>
    <mergeCell ref="BA39:BL39"/>
    <mergeCell ref="BA40:BL40"/>
    <mergeCell ref="AQ40:AZ40"/>
    <mergeCell ref="O33:AD33"/>
    <mergeCell ref="O32:AD32"/>
    <mergeCell ref="BA37:BL37"/>
    <mergeCell ref="Q41:X41"/>
    <mergeCell ref="J41:P41"/>
    <mergeCell ref="Q40:X40"/>
    <mergeCell ref="Y40:AF40"/>
    <mergeCell ref="J40:P40"/>
    <mergeCell ref="A37:AF37"/>
    <mergeCell ref="A39:I39"/>
    <mergeCell ref="Q39:AF39"/>
    <mergeCell ref="A40:I40"/>
    <mergeCell ref="J39:P39"/>
    <mergeCell ref="AG39:AP39"/>
    <mergeCell ref="AQ39:AZ39"/>
    <mergeCell ref="AU32:BL32"/>
    <mergeCell ref="AE33:AT33"/>
    <mergeCell ref="A35:BL35"/>
    <mergeCell ref="BA43:BL43"/>
    <mergeCell ref="BA41:BL41"/>
    <mergeCell ref="BA42:BL42"/>
    <mergeCell ref="AQ43:AZ43"/>
    <mergeCell ref="AQ42:AZ42"/>
    <mergeCell ref="AQ41:AZ41"/>
    <mergeCell ref="AG43:AP43"/>
    <mergeCell ref="A42:I42"/>
    <mergeCell ref="A41:I41"/>
    <mergeCell ref="J42:P42"/>
    <mergeCell ref="AG42:AP42"/>
    <mergeCell ref="Y41:AF41"/>
    <mergeCell ref="AG41:AP41"/>
    <mergeCell ref="Q42:X42"/>
    <mergeCell ref="Y42:AF42"/>
    <mergeCell ref="A43:I43"/>
    <mergeCell ref="J43:P43"/>
    <mergeCell ref="Q43:X43"/>
    <mergeCell ref="Y43:AF43"/>
    <mergeCell ref="A44:I44"/>
    <mergeCell ref="J44:P44"/>
    <mergeCell ref="Q44:X44"/>
    <mergeCell ref="Y44:AF44"/>
    <mergeCell ref="A45:I45"/>
    <mergeCell ref="J45:P45"/>
    <mergeCell ref="Q45:X45"/>
    <mergeCell ref="Y45:AF45"/>
    <mergeCell ref="BA44:BL44"/>
    <mergeCell ref="BA45:BL45"/>
    <mergeCell ref="AG45:AP45"/>
    <mergeCell ref="AQ45:AZ45"/>
    <mergeCell ref="AQ44:AZ44"/>
    <mergeCell ref="AG44:AP44"/>
    <mergeCell ref="AG46:AP46"/>
    <mergeCell ref="A54:J54"/>
    <mergeCell ref="BA46:BL46"/>
    <mergeCell ref="A48:BL48"/>
    <mergeCell ref="A46:I46"/>
    <mergeCell ref="AQ46:AZ46"/>
    <mergeCell ref="J46:P46"/>
    <mergeCell ref="Q46:X46"/>
    <mergeCell ref="Y46:AF46"/>
    <mergeCell ref="AW51:BL51"/>
    <mergeCell ref="AW54:BL54"/>
    <mergeCell ref="AI54:AV54"/>
    <mergeCell ref="A51:J51"/>
    <mergeCell ref="K51:V51"/>
    <mergeCell ref="W51:AH51"/>
    <mergeCell ref="AI51:AV51"/>
    <mergeCell ref="K54:V54"/>
    <mergeCell ref="K52:V52"/>
    <mergeCell ref="W52:AH52"/>
    <mergeCell ref="W54:AH54"/>
    <mergeCell ref="AW52:BL52"/>
    <mergeCell ref="AI52:AV52"/>
    <mergeCell ref="A53:J53"/>
    <mergeCell ref="K53:V53"/>
    <mergeCell ref="W53:AH53"/>
    <mergeCell ref="AI53:AV53"/>
    <mergeCell ref="AW53:BL53"/>
    <mergeCell ref="A52:J52"/>
    <mergeCell ref="AW55:BL55"/>
    <mergeCell ref="AI55:AV55"/>
    <mergeCell ref="W56:AH56"/>
    <mergeCell ref="W55:AH55"/>
    <mergeCell ref="AI56:AV56"/>
    <mergeCell ref="A55:J55"/>
    <mergeCell ref="K55:V55"/>
    <mergeCell ref="A56:J56"/>
    <mergeCell ref="K56:V56"/>
    <mergeCell ref="AW57:BL57"/>
    <mergeCell ref="A57:J57"/>
    <mergeCell ref="K57:V57"/>
    <mergeCell ref="W57:AH57"/>
    <mergeCell ref="AI57:AV57"/>
    <mergeCell ref="AW56:BL56"/>
  </mergeCells>
  <printOptions horizontalCentered="1"/>
  <pageMargins left="0.7874015748031497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2"/>
  </sheetPr>
  <dimension ref="A1:AT28"/>
  <sheetViews>
    <sheetView zoomScalePageLayoutView="0" workbookViewId="0" topLeftCell="A1">
      <selection activeCell="AH22" sqref="AH22"/>
    </sheetView>
  </sheetViews>
  <sheetFormatPr defaultColWidth="1.12109375" defaultRowHeight="12.75"/>
  <cols>
    <col min="1" max="32" width="1.37890625" style="37" customWidth="1"/>
    <col min="33" max="33" width="13.00390625" style="37" customWidth="1"/>
    <col min="34" max="34" width="14.875" style="37" customWidth="1"/>
    <col min="35" max="72" width="1.37890625" style="37" customWidth="1"/>
    <col min="73" max="16384" width="1.12109375" style="37" customWidth="1"/>
  </cols>
  <sheetData>
    <row r="1" spans="36:46" ht="13.5" thickBot="1">
      <c r="AJ1" s="38" t="s">
        <v>1065</v>
      </c>
      <c r="AK1" s="865" t="s">
        <v>1066</v>
      </c>
      <c r="AL1" s="866"/>
      <c r="AM1" s="866"/>
      <c r="AN1" s="866"/>
      <c r="AO1" s="866"/>
      <c r="AP1" s="866"/>
      <c r="AQ1" s="866"/>
      <c r="AR1" s="866"/>
      <c r="AS1" s="866"/>
      <c r="AT1" s="867"/>
    </row>
    <row r="3" spans="1:46" ht="14.25">
      <c r="A3" s="868" t="s">
        <v>1067</v>
      </c>
      <c r="B3" s="868"/>
      <c r="C3" s="868"/>
      <c r="D3" s="868"/>
      <c r="E3" s="868"/>
      <c r="F3" s="868"/>
      <c r="G3" s="868"/>
      <c r="H3" s="868"/>
      <c r="I3" s="868"/>
      <c r="J3" s="868"/>
      <c r="K3" s="868"/>
      <c r="L3" s="868"/>
      <c r="M3" s="868"/>
      <c r="N3" s="868"/>
      <c r="O3" s="868"/>
      <c r="P3" s="868"/>
      <c r="Q3" s="868"/>
      <c r="R3" s="868"/>
      <c r="S3" s="868"/>
      <c r="T3" s="868"/>
      <c r="U3" s="868"/>
      <c r="V3" s="868"/>
      <c r="W3" s="868"/>
      <c r="X3" s="868"/>
      <c r="Y3" s="868"/>
      <c r="Z3" s="868"/>
      <c r="AA3" s="868"/>
      <c r="AB3" s="868"/>
      <c r="AC3" s="868"/>
      <c r="AD3" s="868"/>
      <c r="AE3" s="868"/>
      <c r="AF3" s="868"/>
      <c r="AG3" s="868"/>
      <c r="AH3" s="868"/>
      <c r="AI3" s="868"/>
      <c r="AJ3" s="868"/>
      <c r="AK3" s="868"/>
      <c r="AL3" s="868"/>
      <c r="AM3" s="868"/>
      <c r="AN3" s="868"/>
      <c r="AO3" s="868"/>
      <c r="AP3" s="868"/>
      <c r="AQ3" s="868"/>
      <c r="AR3" s="868"/>
      <c r="AS3" s="868"/>
      <c r="AT3" s="868"/>
    </row>
    <row r="4" spans="1:46" ht="14.25">
      <c r="A4" s="868" t="s">
        <v>1068</v>
      </c>
      <c r="B4" s="868"/>
      <c r="C4" s="868"/>
      <c r="D4" s="868"/>
      <c r="E4" s="868"/>
      <c r="F4" s="868"/>
      <c r="G4" s="868"/>
      <c r="H4" s="868"/>
      <c r="I4" s="868"/>
      <c r="J4" s="868"/>
      <c r="K4" s="868"/>
      <c r="L4" s="868"/>
      <c r="M4" s="868"/>
      <c r="N4" s="868"/>
      <c r="O4" s="868"/>
      <c r="P4" s="868"/>
      <c r="Q4" s="868"/>
      <c r="R4" s="868"/>
      <c r="S4" s="868"/>
      <c r="T4" s="868"/>
      <c r="U4" s="868"/>
      <c r="V4" s="868"/>
      <c r="W4" s="868"/>
      <c r="X4" s="868"/>
      <c r="Y4" s="868"/>
      <c r="Z4" s="868"/>
      <c r="AA4" s="868"/>
      <c r="AB4" s="868"/>
      <c r="AC4" s="868"/>
      <c r="AD4" s="868"/>
      <c r="AE4" s="868"/>
      <c r="AF4" s="868"/>
      <c r="AG4" s="868"/>
      <c r="AH4" s="868"/>
      <c r="AI4" s="868"/>
      <c r="AJ4" s="868"/>
      <c r="AK4" s="868"/>
      <c r="AL4" s="868"/>
      <c r="AM4" s="868"/>
      <c r="AN4" s="868"/>
      <c r="AO4" s="868"/>
      <c r="AP4" s="868"/>
      <c r="AQ4" s="868"/>
      <c r="AR4" s="868"/>
      <c r="AS4" s="868"/>
      <c r="AT4" s="868"/>
    </row>
    <row r="5" spans="2:46" ht="12.75">
      <c r="B5" s="869" t="s">
        <v>521</v>
      </c>
      <c r="C5" s="869"/>
      <c r="D5" s="869"/>
      <c r="E5" s="869"/>
      <c r="F5" s="869"/>
      <c r="G5" s="869"/>
      <c r="H5" s="869"/>
      <c r="I5" s="869"/>
      <c r="J5" s="869"/>
      <c r="K5" s="869"/>
      <c r="L5" s="869"/>
      <c r="M5" s="869"/>
      <c r="N5" s="869"/>
      <c r="O5" s="869"/>
      <c r="P5" s="869"/>
      <c r="Q5" s="869"/>
      <c r="R5" s="869"/>
      <c r="S5" s="869"/>
      <c r="T5" s="869"/>
      <c r="U5" s="869"/>
      <c r="V5" s="869"/>
      <c r="W5" s="869"/>
      <c r="X5" s="869"/>
      <c r="Y5" s="869"/>
      <c r="Z5" s="869"/>
      <c r="AA5" s="869"/>
      <c r="AB5" s="869"/>
      <c r="AC5" s="869"/>
      <c r="AD5" s="869"/>
      <c r="AE5" s="869"/>
      <c r="AF5" s="869"/>
      <c r="AG5" s="869"/>
      <c r="AH5" s="869"/>
      <c r="AI5" s="869"/>
      <c r="AJ5" s="869"/>
      <c r="AK5" s="869"/>
      <c r="AL5" s="869"/>
      <c r="AM5" s="869"/>
      <c r="AN5" s="869"/>
      <c r="AO5" s="869"/>
      <c r="AP5" s="869"/>
      <c r="AQ5" s="869"/>
      <c r="AR5" s="869"/>
      <c r="AS5" s="869"/>
      <c r="AT5" s="869"/>
    </row>
    <row r="6" spans="1:46" s="40" customFormat="1" ht="12">
      <c r="A6" s="861" t="s">
        <v>1069</v>
      </c>
      <c r="B6" s="854"/>
      <c r="C6" s="854"/>
      <c r="D6" s="854"/>
      <c r="E6" s="854"/>
      <c r="F6" s="854"/>
      <c r="G6" s="854"/>
      <c r="H6" s="854"/>
      <c r="I6" s="854"/>
      <c r="J6" s="854"/>
      <c r="K6" s="854"/>
      <c r="L6" s="854"/>
      <c r="M6" s="854"/>
      <c r="N6" s="854"/>
      <c r="O6" s="854"/>
      <c r="P6" s="854" t="s">
        <v>1070</v>
      </c>
      <c r="Q6" s="854"/>
      <c r="R6" s="854"/>
      <c r="S6" s="854"/>
      <c r="T6" s="854"/>
      <c r="U6" s="854"/>
      <c r="V6" s="854" t="s">
        <v>1024</v>
      </c>
      <c r="W6" s="854"/>
      <c r="X6" s="854"/>
      <c r="Y6" s="854"/>
      <c r="Z6" s="854"/>
      <c r="AA6" s="854"/>
      <c r="AB6" s="854"/>
      <c r="AC6" s="854"/>
      <c r="AD6" s="854"/>
      <c r="AE6" s="854"/>
      <c r="AF6" s="854"/>
      <c r="AG6" s="39" t="s">
        <v>1071</v>
      </c>
      <c r="AH6" s="39" t="s">
        <v>1072</v>
      </c>
      <c r="AI6" s="854" t="s">
        <v>1073</v>
      </c>
      <c r="AJ6" s="854"/>
      <c r="AK6" s="854"/>
      <c r="AL6" s="854"/>
      <c r="AM6" s="854"/>
      <c r="AN6" s="854"/>
      <c r="AO6" s="854"/>
      <c r="AP6" s="854"/>
      <c r="AQ6" s="854"/>
      <c r="AR6" s="854"/>
      <c r="AS6" s="854"/>
      <c r="AT6" s="855"/>
    </row>
    <row r="7" spans="1:46" s="40" customFormat="1" ht="12">
      <c r="A7" s="864" t="s">
        <v>1074</v>
      </c>
      <c r="B7" s="862"/>
      <c r="C7" s="862"/>
      <c r="D7" s="862"/>
      <c r="E7" s="862"/>
      <c r="F7" s="862"/>
      <c r="G7" s="862"/>
      <c r="H7" s="862"/>
      <c r="I7" s="862"/>
      <c r="J7" s="862"/>
      <c r="K7" s="862"/>
      <c r="L7" s="862"/>
      <c r="M7" s="862"/>
      <c r="N7" s="862"/>
      <c r="O7" s="862"/>
      <c r="P7" s="862" t="s">
        <v>1075</v>
      </c>
      <c r="Q7" s="862"/>
      <c r="R7" s="862"/>
      <c r="S7" s="862"/>
      <c r="T7" s="862"/>
      <c r="U7" s="862"/>
      <c r="V7" s="862" t="s">
        <v>1038</v>
      </c>
      <c r="W7" s="862"/>
      <c r="X7" s="862"/>
      <c r="Y7" s="862"/>
      <c r="Z7" s="862"/>
      <c r="AA7" s="862"/>
      <c r="AB7" s="862"/>
      <c r="AC7" s="862"/>
      <c r="AD7" s="862"/>
      <c r="AE7" s="862"/>
      <c r="AF7" s="862"/>
      <c r="AG7" s="41" t="s">
        <v>1076</v>
      </c>
      <c r="AH7" s="41" t="s">
        <v>1077</v>
      </c>
      <c r="AI7" s="862" t="s">
        <v>1078</v>
      </c>
      <c r="AJ7" s="862"/>
      <c r="AK7" s="862"/>
      <c r="AL7" s="862"/>
      <c r="AM7" s="862"/>
      <c r="AN7" s="862"/>
      <c r="AO7" s="862"/>
      <c r="AP7" s="862"/>
      <c r="AQ7" s="862"/>
      <c r="AR7" s="862"/>
      <c r="AS7" s="862"/>
      <c r="AT7" s="863"/>
    </row>
    <row r="8" spans="1:46" s="40" customFormat="1" ht="12">
      <c r="A8" s="864"/>
      <c r="B8" s="862"/>
      <c r="C8" s="862"/>
      <c r="D8" s="862"/>
      <c r="E8" s="862"/>
      <c r="F8" s="862"/>
      <c r="G8" s="862"/>
      <c r="H8" s="862"/>
      <c r="I8" s="862"/>
      <c r="J8" s="862"/>
      <c r="K8" s="862"/>
      <c r="L8" s="862"/>
      <c r="M8" s="862"/>
      <c r="N8" s="862"/>
      <c r="O8" s="862"/>
      <c r="P8" s="862"/>
      <c r="Q8" s="862"/>
      <c r="R8" s="862"/>
      <c r="S8" s="862"/>
      <c r="T8" s="862"/>
      <c r="U8" s="862"/>
      <c r="V8" s="862"/>
      <c r="W8" s="862"/>
      <c r="X8" s="862"/>
      <c r="Y8" s="862"/>
      <c r="Z8" s="862"/>
      <c r="AA8" s="862"/>
      <c r="AB8" s="862"/>
      <c r="AC8" s="862"/>
      <c r="AD8" s="862"/>
      <c r="AE8" s="862"/>
      <c r="AF8" s="862"/>
      <c r="AG8" s="41" t="s">
        <v>1079</v>
      </c>
      <c r="AH8" s="41"/>
      <c r="AI8" s="862"/>
      <c r="AJ8" s="862"/>
      <c r="AK8" s="862"/>
      <c r="AL8" s="862"/>
      <c r="AM8" s="862"/>
      <c r="AN8" s="862"/>
      <c r="AO8" s="862"/>
      <c r="AP8" s="862"/>
      <c r="AQ8" s="862"/>
      <c r="AR8" s="862"/>
      <c r="AS8" s="862"/>
      <c r="AT8" s="863"/>
    </row>
    <row r="9" spans="1:46" s="40" customFormat="1" ht="12.75" thickBot="1">
      <c r="A9" s="861">
        <v>1</v>
      </c>
      <c r="B9" s="854"/>
      <c r="C9" s="854"/>
      <c r="D9" s="854"/>
      <c r="E9" s="854"/>
      <c r="F9" s="854"/>
      <c r="G9" s="854"/>
      <c r="H9" s="854"/>
      <c r="I9" s="854"/>
      <c r="J9" s="854"/>
      <c r="K9" s="854"/>
      <c r="L9" s="854"/>
      <c r="M9" s="854"/>
      <c r="N9" s="854"/>
      <c r="O9" s="854"/>
      <c r="P9" s="854">
        <v>2</v>
      </c>
      <c r="Q9" s="854"/>
      <c r="R9" s="854"/>
      <c r="S9" s="854"/>
      <c r="T9" s="854"/>
      <c r="U9" s="854"/>
      <c r="V9" s="854">
        <v>3</v>
      </c>
      <c r="W9" s="854"/>
      <c r="X9" s="854"/>
      <c r="Y9" s="854"/>
      <c r="Z9" s="854"/>
      <c r="AA9" s="854"/>
      <c r="AB9" s="854"/>
      <c r="AC9" s="854"/>
      <c r="AD9" s="854"/>
      <c r="AE9" s="854"/>
      <c r="AF9" s="854"/>
      <c r="AG9" s="39">
        <v>4</v>
      </c>
      <c r="AH9" s="39">
        <v>5</v>
      </c>
      <c r="AI9" s="854">
        <v>6</v>
      </c>
      <c r="AJ9" s="854"/>
      <c r="AK9" s="854"/>
      <c r="AL9" s="854"/>
      <c r="AM9" s="854"/>
      <c r="AN9" s="854"/>
      <c r="AO9" s="854"/>
      <c r="AP9" s="854"/>
      <c r="AQ9" s="854"/>
      <c r="AR9" s="854"/>
      <c r="AS9" s="854"/>
      <c r="AT9" s="855"/>
    </row>
    <row r="10" spans="1:46" s="7" customFormat="1" ht="27.75" customHeight="1">
      <c r="A10" s="856" t="s">
        <v>149</v>
      </c>
      <c r="B10" s="857"/>
      <c r="C10" s="857"/>
      <c r="D10" s="857"/>
      <c r="E10" s="857"/>
      <c r="F10" s="857"/>
      <c r="G10" s="857"/>
      <c r="H10" s="857"/>
      <c r="I10" s="857"/>
      <c r="J10" s="857"/>
      <c r="K10" s="857"/>
      <c r="L10" s="858"/>
      <c r="M10" s="858"/>
      <c r="N10" s="858"/>
      <c r="O10" s="859"/>
      <c r="P10" s="860" t="s">
        <v>258</v>
      </c>
      <c r="Q10" s="860"/>
      <c r="R10" s="860"/>
      <c r="S10" s="860"/>
      <c r="T10" s="860"/>
      <c r="U10" s="860"/>
      <c r="V10" s="860"/>
      <c r="W10" s="860"/>
      <c r="X10" s="860"/>
      <c r="Y10" s="860"/>
      <c r="Z10" s="860"/>
      <c r="AA10" s="860"/>
      <c r="AB10" s="860"/>
      <c r="AC10" s="860"/>
      <c r="AD10" s="860"/>
      <c r="AE10" s="860"/>
      <c r="AF10" s="860"/>
      <c r="AG10" s="43" t="s">
        <v>1139</v>
      </c>
      <c r="AH10" s="671" t="s">
        <v>1138</v>
      </c>
      <c r="AI10" s="829"/>
      <c r="AJ10" s="827"/>
      <c r="AK10" s="827"/>
      <c r="AL10" s="827"/>
      <c r="AM10" s="827"/>
      <c r="AN10" s="827"/>
      <c r="AO10" s="827"/>
      <c r="AP10" s="827"/>
      <c r="AQ10" s="827"/>
      <c r="AR10" s="827"/>
      <c r="AS10" s="827"/>
      <c r="AT10" s="828"/>
    </row>
    <row r="11" spans="1:46" s="7" customFormat="1" ht="63" customHeight="1">
      <c r="A11" s="850" t="s">
        <v>150</v>
      </c>
      <c r="B11" s="851"/>
      <c r="C11" s="851"/>
      <c r="D11" s="851"/>
      <c r="E11" s="851"/>
      <c r="F11" s="851"/>
      <c r="G11" s="851"/>
      <c r="H11" s="851"/>
      <c r="I11" s="851"/>
      <c r="J11" s="851"/>
      <c r="K11" s="851"/>
      <c r="L11" s="852"/>
      <c r="M11" s="852"/>
      <c r="N11" s="852"/>
      <c r="O11" s="853"/>
      <c r="P11" s="827" t="s">
        <v>154</v>
      </c>
      <c r="Q11" s="827"/>
      <c r="R11" s="827"/>
      <c r="S11" s="827"/>
      <c r="T11" s="827"/>
      <c r="U11" s="827"/>
      <c r="V11" s="827"/>
      <c r="W11" s="827"/>
      <c r="X11" s="827"/>
      <c r="Y11" s="827"/>
      <c r="Z11" s="827"/>
      <c r="AA11" s="827"/>
      <c r="AB11" s="827"/>
      <c r="AC11" s="827"/>
      <c r="AD11" s="827"/>
      <c r="AE11" s="827"/>
      <c r="AF11" s="827"/>
      <c r="AG11" s="44"/>
      <c r="AH11" s="44"/>
      <c r="AI11" s="829"/>
      <c r="AJ11" s="827"/>
      <c r="AK11" s="827"/>
      <c r="AL11" s="827"/>
      <c r="AM11" s="827"/>
      <c r="AN11" s="827"/>
      <c r="AO11" s="827"/>
      <c r="AP11" s="827"/>
      <c r="AQ11" s="827"/>
      <c r="AR11" s="827"/>
      <c r="AS11" s="827"/>
      <c r="AT11" s="828"/>
    </row>
    <row r="12" spans="1:46" s="7" customFormat="1" ht="46.5" customHeight="1">
      <c r="A12" s="850" t="s">
        <v>151</v>
      </c>
      <c r="B12" s="851"/>
      <c r="C12" s="851"/>
      <c r="D12" s="851"/>
      <c r="E12" s="851"/>
      <c r="F12" s="851"/>
      <c r="G12" s="851"/>
      <c r="H12" s="851"/>
      <c r="I12" s="851"/>
      <c r="J12" s="851"/>
      <c r="K12" s="851"/>
      <c r="L12" s="852"/>
      <c r="M12" s="852"/>
      <c r="N12" s="852"/>
      <c r="O12" s="853"/>
      <c r="P12" s="827" t="s">
        <v>152</v>
      </c>
      <c r="Q12" s="827"/>
      <c r="R12" s="827"/>
      <c r="S12" s="827"/>
      <c r="T12" s="827"/>
      <c r="U12" s="827"/>
      <c r="V12" s="827"/>
      <c r="W12" s="827"/>
      <c r="X12" s="827"/>
      <c r="Y12" s="827"/>
      <c r="Z12" s="827"/>
      <c r="AA12" s="827"/>
      <c r="AB12" s="827"/>
      <c r="AC12" s="827"/>
      <c r="AD12" s="827"/>
      <c r="AE12" s="827"/>
      <c r="AF12" s="827"/>
      <c r="AG12" s="44"/>
      <c r="AH12" s="44"/>
      <c r="AI12" s="829"/>
      <c r="AJ12" s="827"/>
      <c r="AK12" s="827"/>
      <c r="AL12" s="827"/>
      <c r="AM12" s="827"/>
      <c r="AN12" s="827"/>
      <c r="AO12" s="827"/>
      <c r="AP12" s="827"/>
      <c r="AQ12" s="827"/>
      <c r="AR12" s="827"/>
      <c r="AS12" s="827"/>
      <c r="AT12" s="828"/>
    </row>
    <row r="13" spans="1:46" s="7" customFormat="1" ht="35.25" customHeight="1">
      <c r="A13" s="850" t="s">
        <v>153</v>
      </c>
      <c r="B13" s="851"/>
      <c r="C13" s="851"/>
      <c r="D13" s="851"/>
      <c r="E13" s="851"/>
      <c r="F13" s="851"/>
      <c r="G13" s="851"/>
      <c r="H13" s="851"/>
      <c r="I13" s="851"/>
      <c r="J13" s="851"/>
      <c r="K13" s="851"/>
      <c r="L13" s="852"/>
      <c r="M13" s="852"/>
      <c r="N13" s="852"/>
      <c r="O13" s="853"/>
      <c r="P13" s="827" t="s">
        <v>256</v>
      </c>
      <c r="Q13" s="827"/>
      <c r="R13" s="827"/>
      <c r="S13" s="827"/>
      <c r="T13" s="827"/>
      <c r="U13" s="827"/>
      <c r="V13" s="827"/>
      <c r="W13" s="827"/>
      <c r="X13" s="827"/>
      <c r="Y13" s="827"/>
      <c r="Z13" s="827"/>
      <c r="AA13" s="827"/>
      <c r="AB13" s="827"/>
      <c r="AC13" s="827"/>
      <c r="AD13" s="827"/>
      <c r="AE13" s="827"/>
      <c r="AF13" s="827"/>
      <c r="AG13" s="44"/>
      <c r="AH13" s="44"/>
      <c r="AI13" s="829"/>
      <c r="AJ13" s="827"/>
      <c r="AK13" s="827"/>
      <c r="AL13" s="827"/>
      <c r="AM13" s="827"/>
      <c r="AN13" s="827"/>
      <c r="AO13" s="827"/>
      <c r="AP13" s="827"/>
      <c r="AQ13" s="827"/>
      <c r="AR13" s="827"/>
      <c r="AS13" s="827"/>
      <c r="AT13" s="828"/>
    </row>
    <row r="14" spans="1:46" s="7" customFormat="1" ht="36" customHeight="1">
      <c r="A14" s="850" t="s">
        <v>153</v>
      </c>
      <c r="B14" s="851"/>
      <c r="C14" s="851"/>
      <c r="D14" s="851"/>
      <c r="E14" s="851"/>
      <c r="F14" s="851"/>
      <c r="G14" s="851"/>
      <c r="H14" s="851"/>
      <c r="I14" s="851"/>
      <c r="J14" s="851"/>
      <c r="K14" s="851"/>
      <c r="L14" s="852"/>
      <c r="M14" s="852"/>
      <c r="N14" s="852"/>
      <c r="O14" s="853"/>
      <c r="P14" s="827" t="s">
        <v>257</v>
      </c>
      <c r="Q14" s="827"/>
      <c r="R14" s="827"/>
      <c r="S14" s="827"/>
      <c r="T14" s="827"/>
      <c r="U14" s="827"/>
      <c r="V14" s="827"/>
      <c r="W14" s="827"/>
      <c r="X14" s="827"/>
      <c r="Y14" s="827"/>
      <c r="Z14" s="827"/>
      <c r="AA14" s="827"/>
      <c r="AB14" s="827"/>
      <c r="AC14" s="827"/>
      <c r="AD14" s="827"/>
      <c r="AE14" s="827"/>
      <c r="AF14" s="827"/>
      <c r="AG14" s="44"/>
      <c r="AH14" s="44"/>
      <c r="AI14" s="829"/>
      <c r="AJ14" s="827"/>
      <c r="AK14" s="827"/>
      <c r="AL14" s="827"/>
      <c r="AM14" s="827"/>
      <c r="AN14" s="827"/>
      <c r="AO14" s="827"/>
      <c r="AP14" s="827"/>
      <c r="AQ14" s="827"/>
      <c r="AR14" s="827"/>
      <c r="AS14" s="827"/>
      <c r="AT14" s="828"/>
    </row>
    <row r="15" spans="1:46" s="7" customFormat="1" ht="15" customHeight="1">
      <c r="A15" s="850" t="s">
        <v>163</v>
      </c>
      <c r="B15" s="851"/>
      <c r="C15" s="851"/>
      <c r="D15" s="851"/>
      <c r="E15" s="851"/>
      <c r="F15" s="851"/>
      <c r="G15" s="851"/>
      <c r="H15" s="851"/>
      <c r="I15" s="851"/>
      <c r="J15" s="851"/>
      <c r="K15" s="851"/>
      <c r="L15" s="852"/>
      <c r="M15" s="852"/>
      <c r="N15" s="852"/>
      <c r="O15" s="853"/>
      <c r="P15" s="827" t="s">
        <v>154</v>
      </c>
      <c r="Q15" s="827"/>
      <c r="R15" s="827"/>
      <c r="S15" s="827"/>
      <c r="T15" s="827"/>
      <c r="U15" s="827"/>
      <c r="V15" s="827"/>
      <c r="W15" s="827"/>
      <c r="X15" s="827"/>
      <c r="Y15" s="827"/>
      <c r="Z15" s="827"/>
      <c r="AA15" s="827"/>
      <c r="AB15" s="827"/>
      <c r="AC15" s="827"/>
      <c r="AD15" s="827"/>
      <c r="AE15" s="827"/>
      <c r="AF15" s="827"/>
      <c r="AG15" s="44"/>
      <c r="AH15" s="44"/>
      <c r="AI15" s="829"/>
      <c r="AJ15" s="827"/>
      <c r="AK15" s="827"/>
      <c r="AL15" s="827"/>
      <c r="AM15" s="827"/>
      <c r="AN15" s="827"/>
      <c r="AO15" s="827"/>
      <c r="AP15" s="827"/>
      <c r="AQ15" s="827"/>
      <c r="AR15" s="827"/>
      <c r="AS15" s="827"/>
      <c r="AT15" s="828"/>
    </row>
    <row r="16" spans="1:46" s="7" customFormat="1" ht="15" customHeight="1">
      <c r="A16" s="850"/>
      <c r="B16" s="851"/>
      <c r="C16" s="851"/>
      <c r="D16" s="851"/>
      <c r="E16" s="851"/>
      <c r="F16" s="851"/>
      <c r="G16" s="851"/>
      <c r="H16" s="851"/>
      <c r="I16" s="851"/>
      <c r="J16" s="851"/>
      <c r="K16" s="851"/>
      <c r="L16" s="852"/>
      <c r="M16" s="852"/>
      <c r="N16" s="852"/>
      <c r="O16" s="853"/>
      <c r="P16" s="827"/>
      <c r="Q16" s="827"/>
      <c r="R16" s="827"/>
      <c r="S16" s="827"/>
      <c r="T16" s="827"/>
      <c r="U16" s="827"/>
      <c r="V16" s="827"/>
      <c r="W16" s="827"/>
      <c r="X16" s="827"/>
      <c r="Y16" s="827"/>
      <c r="Z16" s="827"/>
      <c r="AA16" s="827"/>
      <c r="AB16" s="827"/>
      <c r="AC16" s="827"/>
      <c r="AD16" s="827"/>
      <c r="AE16" s="827"/>
      <c r="AF16" s="827"/>
      <c r="AG16" s="44"/>
      <c r="AH16" s="44"/>
      <c r="AI16" s="829"/>
      <c r="AJ16" s="827"/>
      <c r="AK16" s="827"/>
      <c r="AL16" s="827"/>
      <c r="AM16" s="827"/>
      <c r="AN16" s="827"/>
      <c r="AO16" s="827"/>
      <c r="AP16" s="827"/>
      <c r="AQ16" s="827"/>
      <c r="AR16" s="827"/>
      <c r="AS16" s="827"/>
      <c r="AT16" s="828"/>
    </row>
    <row r="17" spans="1:46" s="7" customFormat="1" ht="15" customHeight="1">
      <c r="A17" s="850"/>
      <c r="B17" s="851"/>
      <c r="C17" s="851"/>
      <c r="D17" s="851"/>
      <c r="E17" s="851"/>
      <c r="F17" s="851"/>
      <c r="G17" s="851"/>
      <c r="H17" s="851"/>
      <c r="I17" s="851"/>
      <c r="J17" s="851"/>
      <c r="K17" s="851"/>
      <c r="L17" s="852"/>
      <c r="M17" s="852"/>
      <c r="N17" s="852"/>
      <c r="O17" s="853"/>
      <c r="P17" s="827"/>
      <c r="Q17" s="827"/>
      <c r="R17" s="827"/>
      <c r="S17" s="827"/>
      <c r="T17" s="827"/>
      <c r="U17" s="827"/>
      <c r="V17" s="827"/>
      <c r="W17" s="827"/>
      <c r="X17" s="827"/>
      <c r="Y17" s="827"/>
      <c r="Z17" s="827"/>
      <c r="AA17" s="827"/>
      <c r="AB17" s="827"/>
      <c r="AC17" s="827"/>
      <c r="AD17" s="827"/>
      <c r="AE17" s="827"/>
      <c r="AF17" s="827"/>
      <c r="AG17" s="44"/>
      <c r="AH17" s="44"/>
      <c r="AI17" s="829"/>
      <c r="AJ17" s="827"/>
      <c r="AK17" s="827"/>
      <c r="AL17" s="827"/>
      <c r="AM17" s="827"/>
      <c r="AN17" s="827"/>
      <c r="AO17" s="827"/>
      <c r="AP17" s="827"/>
      <c r="AQ17" s="827"/>
      <c r="AR17" s="827"/>
      <c r="AS17" s="827"/>
      <c r="AT17" s="828"/>
    </row>
    <row r="18" spans="1:46" s="7" customFormat="1" ht="15" customHeight="1">
      <c r="A18" s="850"/>
      <c r="B18" s="851"/>
      <c r="C18" s="851"/>
      <c r="D18" s="851"/>
      <c r="E18" s="851"/>
      <c r="F18" s="851"/>
      <c r="G18" s="851"/>
      <c r="H18" s="851"/>
      <c r="I18" s="851"/>
      <c r="J18" s="851"/>
      <c r="K18" s="851"/>
      <c r="L18" s="852"/>
      <c r="M18" s="852"/>
      <c r="N18" s="852"/>
      <c r="O18" s="853"/>
      <c r="P18" s="827"/>
      <c r="Q18" s="827"/>
      <c r="R18" s="827"/>
      <c r="S18" s="827"/>
      <c r="T18" s="827"/>
      <c r="U18" s="827"/>
      <c r="V18" s="827"/>
      <c r="W18" s="827"/>
      <c r="X18" s="827"/>
      <c r="Y18" s="827"/>
      <c r="Z18" s="827"/>
      <c r="AA18" s="827"/>
      <c r="AB18" s="827"/>
      <c r="AC18" s="827"/>
      <c r="AD18" s="827"/>
      <c r="AE18" s="827"/>
      <c r="AF18" s="827"/>
      <c r="AG18" s="44"/>
      <c r="AH18" s="44"/>
      <c r="AI18" s="829"/>
      <c r="AJ18" s="827"/>
      <c r="AK18" s="827"/>
      <c r="AL18" s="827"/>
      <c r="AM18" s="827"/>
      <c r="AN18" s="827"/>
      <c r="AO18" s="827"/>
      <c r="AP18" s="827"/>
      <c r="AQ18" s="827"/>
      <c r="AR18" s="827"/>
      <c r="AS18" s="827"/>
      <c r="AT18" s="828"/>
    </row>
    <row r="19" spans="1:46" s="7" customFormat="1" ht="15" customHeight="1">
      <c r="A19" s="850"/>
      <c r="B19" s="851"/>
      <c r="C19" s="851"/>
      <c r="D19" s="851"/>
      <c r="E19" s="851"/>
      <c r="F19" s="851"/>
      <c r="G19" s="851"/>
      <c r="H19" s="851"/>
      <c r="I19" s="851"/>
      <c r="J19" s="851"/>
      <c r="K19" s="851"/>
      <c r="L19" s="852"/>
      <c r="M19" s="852"/>
      <c r="N19" s="852"/>
      <c r="O19" s="853"/>
      <c r="P19" s="827"/>
      <c r="Q19" s="827"/>
      <c r="R19" s="827"/>
      <c r="S19" s="827"/>
      <c r="T19" s="827"/>
      <c r="U19" s="827"/>
      <c r="V19" s="827"/>
      <c r="W19" s="827"/>
      <c r="X19" s="827"/>
      <c r="Y19" s="827"/>
      <c r="Z19" s="827"/>
      <c r="AA19" s="827"/>
      <c r="AB19" s="827"/>
      <c r="AC19" s="827"/>
      <c r="AD19" s="827"/>
      <c r="AE19" s="827"/>
      <c r="AF19" s="827"/>
      <c r="AG19" s="44"/>
      <c r="AH19" s="44"/>
      <c r="AI19" s="829"/>
      <c r="AJ19" s="827"/>
      <c r="AK19" s="827"/>
      <c r="AL19" s="827"/>
      <c r="AM19" s="827"/>
      <c r="AN19" s="827"/>
      <c r="AO19" s="827"/>
      <c r="AP19" s="827"/>
      <c r="AQ19" s="827"/>
      <c r="AR19" s="827"/>
      <c r="AS19" s="827"/>
      <c r="AT19" s="828"/>
    </row>
    <row r="20" spans="1:46" s="7" customFormat="1" ht="15" customHeight="1">
      <c r="A20" s="850"/>
      <c r="B20" s="851"/>
      <c r="C20" s="851"/>
      <c r="D20" s="851"/>
      <c r="E20" s="851"/>
      <c r="F20" s="851"/>
      <c r="G20" s="851"/>
      <c r="H20" s="851"/>
      <c r="I20" s="851"/>
      <c r="J20" s="851"/>
      <c r="K20" s="851"/>
      <c r="L20" s="852"/>
      <c r="M20" s="852"/>
      <c r="N20" s="852"/>
      <c r="O20" s="853"/>
      <c r="P20" s="827"/>
      <c r="Q20" s="827"/>
      <c r="R20" s="827"/>
      <c r="S20" s="827"/>
      <c r="T20" s="827"/>
      <c r="U20" s="827"/>
      <c r="V20" s="827"/>
      <c r="W20" s="827"/>
      <c r="X20" s="827"/>
      <c r="Y20" s="827"/>
      <c r="Z20" s="827"/>
      <c r="AA20" s="827"/>
      <c r="AB20" s="827"/>
      <c r="AC20" s="827"/>
      <c r="AD20" s="827"/>
      <c r="AE20" s="827"/>
      <c r="AF20" s="827"/>
      <c r="AG20" s="44"/>
      <c r="AH20" s="44"/>
      <c r="AI20" s="829"/>
      <c r="AJ20" s="827"/>
      <c r="AK20" s="827"/>
      <c r="AL20" s="827"/>
      <c r="AM20" s="827"/>
      <c r="AN20" s="827"/>
      <c r="AO20" s="827"/>
      <c r="AP20" s="827"/>
      <c r="AQ20" s="827"/>
      <c r="AR20" s="827"/>
      <c r="AS20" s="827"/>
      <c r="AT20" s="828"/>
    </row>
    <row r="21" spans="1:46" s="7" customFormat="1" ht="15" customHeight="1">
      <c r="A21" s="850"/>
      <c r="B21" s="851"/>
      <c r="C21" s="851"/>
      <c r="D21" s="851"/>
      <c r="E21" s="851"/>
      <c r="F21" s="851"/>
      <c r="G21" s="851"/>
      <c r="H21" s="851"/>
      <c r="I21" s="851"/>
      <c r="J21" s="851"/>
      <c r="K21" s="851"/>
      <c r="L21" s="852"/>
      <c r="M21" s="852"/>
      <c r="N21" s="852"/>
      <c r="O21" s="853"/>
      <c r="P21" s="827"/>
      <c r="Q21" s="827"/>
      <c r="R21" s="827"/>
      <c r="S21" s="827"/>
      <c r="T21" s="827"/>
      <c r="U21" s="827"/>
      <c r="V21" s="827"/>
      <c r="W21" s="827"/>
      <c r="X21" s="827"/>
      <c r="Y21" s="827"/>
      <c r="Z21" s="827"/>
      <c r="AA21" s="827"/>
      <c r="AB21" s="827"/>
      <c r="AC21" s="827"/>
      <c r="AD21" s="827"/>
      <c r="AE21" s="827"/>
      <c r="AF21" s="827"/>
      <c r="AG21" s="44"/>
      <c r="AH21" s="44"/>
      <c r="AI21" s="829"/>
      <c r="AJ21" s="827"/>
      <c r="AK21" s="827"/>
      <c r="AL21" s="827"/>
      <c r="AM21" s="827"/>
      <c r="AN21" s="827"/>
      <c r="AO21" s="827"/>
      <c r="AP21" s="827"/>
      <c r="AQ21" s="827"/>
      <c r="AR21" s="827"/>
      <c r="AS21" s="827"/>
      <c r="AT21" s="828"/>
    </row>
    <row r="22" spans="1:46" s="7" customFormat="1" ht="15" customHeight="1">
      <c r="A22" s="850"/>
      <c r="B22" s="851"/>
      <c r="C22" s="851"/>
      <c r="D22" s="851"/>
      <c r="E22" s="851"/>
      <c r="F22" s="851"/>
      <c r="G22" s="851"/>
      <c r="H22" s="851"/>
      <c r="I22" s="851"/>
      <c r="J22" s="851"/>
      <c r="K22" s="851"/>
      <c r="L22" s="852"/>
      <c r="M22" s="852"/>
      <c r="N22" s="852"/>
      <c r="O22" s="853"/>
      <c r="P22" s="827"/>
      <c r="Q22" s="827"/>
      <c r="R22" s="827"/>
      <c r="S22" s="827"/>
      <c r="T22" s="827"/>
      <c r="U22" s="827"/>
      <c r="V22" s="827"/>
      <c r="W22" s="827"/>
      <c r="X22" s="827"/>
      <c r="Y22" s="827"/>
      <c r="Z22" s="827"/>
      <c r="AA22" s="827"/>
      <c r="AB22" s="827"/>
      <c r="AC22" s="827"/>
      <c r="AD22" s="827"/>
      <c r="AE22" s="827"/>
      <c r="AF22" s="827"/>
      <c r="AG22" s="44"/>
      <c r="AH22" s="44"/>
      <c r="AI22" s="829"/>
      <c r="AJ22" s="827"/>
      <c r="AK22" s="827"/>
      <c r="AL22" s="827"/>
      <c r="AM22" s="827"/>
      <c r="AN22" s="827"/>
      <c r="AO22" s="827"/>
      <c r="AP22" s="827"/>
      <c r="AQ22" s="827"/>
      <c r="AR22" s="827"/>
      <c r="AS22" s="827"/>
      <c r="AT22" s="828"/>
    </row>
    <row r="23" spans="1:46" s="7" customFormat="1" ht="15" customHeight="1">
      <c r="A23" s="849"/>
      <c r="B23" s="829"/>
      <c r="C23" s="829"/>
      <c r="D23" s="829"/>
      <c r="E23" s="829"/>
      <c r="F23" s="829"/>
      <c r="G23" s="829"/>
      <c r="H23" s="829"/>
      <c r="I23" s="829"/>
      <c r="J23" s="829"/>
      <c r="K23" s="829"/>
      <c r="L23" s="827"/>
      <c r="M23" s="827"/>
      <c r="N23" s="827"/>
      <c r="O23" s="828"/>
      <c r="P23" s="827"/>
      <c r="Q23" s="827"/>
      <c r="R23" s="827"/>
      <c r="S23" s="827"/>
      <c r="T23" s="827"/>
      <c r="U23" s="827"/>
      <c r="V23" s="827"/>
      <c r="W23" s="827"/>
      <c r="X23" s="827"/>
      <c r="Y23" s="827"/>
      <c r="Z23" s="827"/>
      <c r="AA23" s="827"/>
      <c r="AB23" s="827"/>
      <c r="AC23" s="827"/>
      <c r="AD23" s="827"/>
      <c r="AE23" s="827"/>
      <c r="AF23" s="827"/>
      <c r="AG23" s="44"/>
      <c r="AH23" s="44"/>
      <c r="AI23" s="829"/>
      <c r="AJ23" s="827"/>
      <c r="AK23" s="827"/>
      <c r="AL23" s="827"/>
      <c r="AM23" s="827"/>
      <c r="AN23" s="827"/>
      <c r="AO23" s="827"/>
      <c r="AP23" s="827"/>
      <c r="AQ23" s="827"/>
      <c r="AR23" s="827"/>
      <c r="AS23" s="827"/>
      <c r="AT23" s="828"/>
    </row>
    <row r="24" spans="1:46" s="7" customFormat="1" ht="15" customHeight="1">
      <c r="A24" s="849"/>
      <c r="B24" s="829"/>
      <c r="C24" s="829"/>
      <c r="D24" s="829"/>
      <c r="E24" s="829"/>
      <c r="F24" s="829"/>
      <c r="G24" s="829"/>
      <c r="H24" s="829"/>
      <c r="I24" s="829"/>
      <c r="J24" s="829"/>
      <c r="K24" s="829"/>
      <c r="L24" s="827"/>
      <c r="M24" s="827"/>
      <c r="N24" s="827"/>
      <c r="O24" s="828"/>
      <c r="P24" s="827"/>
      <c r="Q24" s="827"/>
      <c r="R24" s="827"/>
      <c r="S24" s="827"/>
      <c r="T24" s="827"/>
      <c r="U24" s="827"/>
      <c r="V24" s="827"/>
      <c r="W24" s="827"/>
      <c r="X24" s="827"/>
      <c r="Y24" s="827"/>
      <c r="Z24" s="827"/>
      <c r="AA24" s="827"/>
      <c r="AB24" s="827"/>
      <c r="AC24" s="827"/>
      <c r="AD24" s="827"/>
      <c r="AE24" s="827"/>
      <c r="AF24" s="827"/>
      <c r="AG24" s="44"/>
      <c r="AH24" s="44"/>
      <c r="AI24" s="829"/>
      <c r="AJ24" s="827"/>
      <c r="AK24" s="827"/>
      <c r="AL24" s="827"/>
      <c r="AM24" s="827"/>
      <c r="AN24" s="827"/>
      <c r="AO24" s="827"/>
      <c r="AP24" s="827"/>
      <c r="AQ24" s="827"/>
      <c r="AR24" s="827"/>
      <c r="AS24" s="827"/>
      <c r="AT24" s="828"/>
    </row>
    <row r="25" spans="1:46" s="7" customFormat="1" ht="15" customHeight="1">
      <c r="A25" s="849"/>
      <c r="B25" s="829"/>
      <c r="C25" s="829"/>
      <c r="D25" s="829"/>
      <c r="E25" s="829"/>
      <c r="F25" s="829"/>
      <c r="G25" s="829"/>
      <c r="H25" s="829"/>
      <c r="I25" s="829"/>
      <c r="J25" s="829"/>
      <c r="K25" s="829"/>
      <c r="L25" s="827"/>
      <c r="M25" s="827"/>
      <c r="N25" s="827"/>
      <c r="O25" s="828"/>
      <c r="P25" s="827"/>
      <c r="Q25" s="827"/>
      <c r="R25" s="827"/>
      <c r="S25" s="827"/>
      <c r="T25" s="827"/>
      <c r="U25" s="827"/>
      <c r="V25" s="827"/>
      <c r="W25" s="827"/>
      <c r="X25" s="827"/>
      <c r="Y25" s="827"/>
      <c r="Z25" s="827"/>
      <c r="AA25" s="827"/>
      <c r="AB25" s="827"/>
      <c r="AC25" s="827"/>
      <c r="AD25" s="827"/>
      <c r="AE25" s="827"/>
      <c r="AF25" s="827"/>
      <c r="AG25" s="44"/>
      <c r="AH25" s="44"/>
      <c r="AI25" s="829"/>
      <c r="AJ25" s="827"/>
      <c r="AK25" s="827"/>
      <c r="AL25" s="827"/>
      <c r="AM25" s="827"/>
      <c r="AN25" s="827"/>
      <c r="AO25" s="827"/>
      <c r="AP25" s="827"/>
      <c r="AQ25" s="827"/>
      <c r="AR25" s="827"/>
      <c r="AS25" s="827"/>
      <c r="AT25" s="828"/>
    </row>
    <row r="26" spans="1:46" s="7" customFormat="1" ht="15" customHeight="1">
      <c r="A26" s="849"/>
      <c r="B26" s="829"/>
      <c r="C26" s="829"/>
      <c r="D26" s="829"/>
      <c r="E26" s="829"/>
      <c r="F26" s="829"/>
      <c r="G26" s="829"/>
      <c r="H26" s="829"/>
      <c r="I26" s="829"/>
      <c r="J26" s="829"/>
      <c r="K26" s="829"/>
      <c r="L26" s="827"/>
      <c r="M26" s="827"/>
      <c r="N26" s="827"/>
      <c r="O26" s="828"/>
      <c r="P26" s="827"/>
      <c r="Q26" s="827"/>
      <c r="R26" s="827"/>
      <c r="S26" s="827"/>
      <c r="T26" s="827"/>
      <c r="U26" s="827"/>
      <c r="V26" s="827"/>
      <c r="W26" s="827"/>
      <c r="X26" s="827"/>
      <c r="Y26" s="827"/>
      <c r="Z26" s="827"/>
      <c r="AA26" s="827"/>
      <c r="AB26" s="827"/>
      <c r="AC26" s="827"/>
      <c r="AD26" s="827"/>
      <c r="AE26" s="827"/>
      <c r="AF26" s="827"/>
      <c r="AG26" s="44"/>
      <c r="AH26" s="44"/>
      <c r="AI26" s="829"/>
      <c r="AJ26" s="827"/>
      <c r="AK26" s="827"/>
      <c r="AL26" s="827"/>
      <c r="AM26" s="827"/>
      <c r="AN26" s="827"/>
      <c r="AO26" s="827"/>
      <c r="AP26" s="827"/>
      <c r="AQ26" s="827"/>
      <c r="AR26" s="827"/>
      <c r="AS26" s="827"/>
      <c r="AT26" s="828"/>
    </row>
    <row r="27" spans="1:46" s="7" customFormat="1" ht="15" customHeight="1" thickBot="1">
      <c r="A27" s="845"/>
      <c r="B27" s="846"/>
      <c r="C27" s="846"/>
      <c r="D27" s="846"/>
      <c r="E27" s="846"/>
      <c r="F27" s="846"/>
      <c r="G27" s="846"/>
      <c r="H27" s="846"/>
      <c r="I27" s="846"/>
      <c r="J27" s="846"/>
      <c r="K27" s="846"/>
      <c r="L27" s="847"/>
      <c r="M27" s="847"/>
      <c r="N27" s="847"/>
      <c r="O27" s="848"/>
      <c r="P27" s="847"/>
      <c r="Q27" s="847"/>
      <c r="R27" s="847"/>
      <c r="S27" s="847"/>
      <c r="T27" s="847"/>
      <c r="U27" s="847"/>
      <c r="V27" s="847"/>
      <c r="W27" s="847"/>
      <c r="X27" s="847"/>
      <c r="Y27" s="847"/>
      <c r="Z27" s="847"/>
      <c r="AA27" s="847"/>
      <c r="AB27" s="847"/>
      <c r="AC27" s="847"/>
      <c r="AD27" s="847"/>
      <c r="AE27" s="847"/>
      <c r="AF27" s="847"/>
      <c r="AG27" s="45" t="s">
        <v>1139</v>
      </c>
      <c r="AH27" s="45" t="s">
        <v>1138</v>
      </c>
      <c r="AI27" s="829"/>
      <c r="AJ27" s="827"/>
      <c r="AK27" s="827"/>
      <c r="AL27" s="827"/>
      <c r="AM27" s="827"/>
      <c r="AN27" s="827"/>
      <c r="AO27" s="827"/>
      <c r="AP27" s="827"/>
      <c r="AQ27" s="827"/>
      <c r="AR27" s="827"/>
      <c r="AS27" s="827"/>
      <c r="AT27" s="828"/>
    </row>
    <row r="28" spans="22:34" s="7" customFormat="1" ht="12.75"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42"/>
      <c r="AH28" s="42"/>
    </row>
    <row r="29" s="7" customFormat="1" ht="12.75"/>
    <row r="30" s="7" customFormat="1" ht="12.75"/>
    <row r="31" s="7" customFormat="1" ht="12.75"/>
    <row r="32" s="7" customFormat="1" ht="12.75"/>
    <row r="33" s="7" customFormat="1" ht="12.75"/>
    <row r="34" s="7" customFormat="1" ht="12.75"/>
    <row r="35" s="7" customFormat="1" ht="12.75"/>
    <row r="36" s="7" customFormat="1" ht="12.75"/>
    <row r="37" s="7" customFormat="1" ht="12.75"/>
    <row r="38" s="7" customFormat="1" ht="12.75"/>
    <row r="39" s="7" customFormat="1" ht="12.75"/>
    <row r="40" s="7" customFormat="1" ht="12.75"/>
    <row r="41" s="7" customFormat="1" ht="12.75"/>
    <row r="42" s="7" customFormat="1" ht="12.75"/>
    <row r="43" s="7" customFormat="1" ht="12.75"/>
    <row r="44" s="7" customFormat="1" ht="12.75"/>
    <row r="45" s="7" customFormat="1" ht="12.75"/>
    <row r="46" s="7" customFormat="1" ht="12.75"/>
    <row r="47" s="7" customFormat="1" ht="12.75"/>
    <row r="48" s="7" customFormat="1" ht="12.75"/>
    <row r="49" s="7" customFormat="1" ht="12.75"/>
    <row r="50" s="7" customFormat="1" ht="12.75"/>
    <row r="51" s="7" customFormat="1" ht="12.75"/>
    <row r="52" s="7" customFormat="1" ht="12.75"/>
    <row r="53" s="7" customFormat="1" ht="12.75"/>
    <row r="54" s="7" customFormat="1" ht="12.75"/>
    <row r="55" s="7" customFormat="1" ht="12.75"/>
    <row r="56" s="7" customFormat="1" ht="12.75"/>
    <row r="57" s="7" customFormat="1" ht="12.75"/>
    <row r="58" s="7" customFormat="1" ht="12.75"/>
    <row r="59" s="7" customFormat="1" ht="12.75"/>
    <row r="60" s="7" customFormat="1" ht="12.75"/>
    <row r="61" s="7" customFormat="1" ht="12.75"/>
    <row r="62" s="7" customFormat="1" ht="12.75"/>
    <row r="63" s="7" customFormat="1" ht="12.75"/>
    <row r="64" s="7" customFormat="1" ht="12.75"/>
    <row r="65" s="7" customFormat="1" ht="12.75"/>
    <row r="66" s="7" customFormat="1" ht="12.75"/>
    <row r="67" s="7" customFormat="1" ht="12.75"/>
    <row r="68" s="7" customFormat="1" ht="12.75"/>
    <row r="69" s="7" customFormat="1" ht="12.75"/>
    <row r="70" s="7" customFormat="1" ht="12.75"/>
    <row r="71" s="7" customFormat="1" ht="12.75"/>
    <row r="72" s="7" customFormat="1" ht="12.75"/>
    <row r="73" s="7" customFormat="1" ht="12.75"/>
    <row r="74" s="7" customFormat="1" ht="12.75"/>
    <row r="75" s="7" customFormat="1" ht="12.75"/>
    <row r="76" s="7" customFormat="1" ht="12.75"/>
    <row r="77" s="7" customFormat="1" ht="12.75"/>
    <row r="78" s="7" customFormat="1" ht="12.75"/>
    <row r="79" s="7" customFormat="1" ht="12.75"/>
    <row r="80" s="7" customFormat="1" ht="12.75"/>
    <row r="81" s="7" customFormat="1" ht="12.75"/>
    <row r="82" s="7" customFormat="1" ht="12.75"/>
    <row r="83" s="7" customFormat="1" ht="12.75"/>
    <row r="84" s="7" customFormat="1" ht="12.75"/>
  </sheetData>
  <sheetProtection/>
  <mergeCells count="92">
    <mergeCell ref="AK1:AT1"/>
    <mergeCell ref="A3:AT3"/>
    <mergeCell ref="A4:AT4"/>
    <mergeCell ref="A6:O6"/>
    <mergeCell ref="P6:U6"/>
    <mergeCell ref="V6:AF6"/>
    <mergeCell ref="AI6:AT6"/>
    <mergeCell ref="B5:AT5"/>
    <mergeCell ref="AI7:AT7"/>
    <mergeCell ref="A8:O8"/>
    <mergeCell ref="P8:U8"/>
    <mergeCell ref="V8:AF8"/>
    <mergeCell ref="AI8:AT8"/>
    <mergeCell ref="A7:O7"/>
    <mergeCell ref="P7:U7"/>
    <mergeCell ref="V7:AF7"/>
    <mergeCell ref="AI9:AT9"/>
    <mergeCell ref="A10:O10"/>
    <mergeCell ref="P10:U10"/>
    <mergeCell ref="V10:AF10"/>
    <mergeCell ref="AI10:AT10"/>
    <mergeCell ref="A9:O9"/>
    <mergeCell ref="P9:U9"/>
    <mergeCell ref="V9:AF9"/>
    <mergeCell ref="AI11:AT11"/>
    <mergeCell ref="A12:O12"/>
    <mergeCell ref="P12:U12"/>
    <mergeCell ref="V12:AF12"/>
    <mergeCell ref="AI12:AT12"/>
    <mergeCell ref="A11:O11"/>
    <mergeCell ref="P11:U11"/>
    <mergeCell ref="V11:AF11"/>
    <mergeCell ref="AI13:AT13"/>
    <mergeCell ref="A14:O14"/>
    <mergeCell ref="P14:U14"/>
    <mergeCell ref="V14:AF14"/>
    <mergeCell ref="AI14:AT14"/>
    <mergeCell ref="A13:O13"/>
    <mergeCell ref="P13:U13"/>
    <mergeCell ref="V13:AF13"/>
    <mergeCell ref="AI15:AT15"/>
    <mergeCell ref="A16:O16"/>
    <mergeCell ref="P16:U16"/>
    <mergeCell ref="V16:AF16"/>
    <mergeCell ref="AI16:AT16"/>
    <mergeCell ref="A15:O15"/>
    <mergeCell ref="P15:U15"/>
    <mergeCell ref="V15:AF15"/>
    <mergeCell ref="AI17:AT17"/>
    <mergeCell ref="A18:O18"/>
    <mergeCell ref="P18:U18"/>
    <mergeCell ref="V18:AF18"/>
    <mergeCell ref="AI18:AT18"/>
    <mergeCell ref="A17:O17"/>
    <mergeCell ref="P17:U17"/>
    <mergeCell ref="V17:AF17"/>
    <mergeCell ref="AI19:AT19"/>
    <mergeCell ref="A20:O20"/>
    <mergeCell ref="P20:U20"/>
    <mergeCell ref="V20:AF20"/>
    <mergeCell ref="AI20:AT20"/>
    <mergeCell ref="A19:O19"/>
    <mergeCell ref="P19:U19"/>
    <mergeCell ref="V19:AF19"/>
    <mergeCell ref="AI21:AT21"/>
    <mergeCell ref="A22:O22"/>
    <mergeCell ref="P22:U22"/>
    <mergeCell ref="V22:AF22"/>
    <mergeCell ref="AI22:AT22"/>
    <mergeCell ref="A21:O21"/>
    <mergeCell ref="P21:U21"/>
    <mergeCell ref="V21:AF21"/>
    <mergeCell ref="AI26:AT26"/>
    <mergeCell ref="A25:O25"/>
    <mergeCell ref="AI23:AT23"/>
    <mergeCell ref="A24:O24"/>
    <mergeCell ref="P24:U24"/>
    <mergeCell ref="V24:AF24"/>
    <mergeCell ref="AI24:AT24"/>
    <mergeCell ref="A23:O23"/>
    <mergeCell ref="P23:U23"/>
    <mergeCell ref="V23:AF23"/>
    <mergeCell ref="P25:U25"/>
    <mergeCell ref="V25:AF25"/>
    <mergeCell ref="AI27:AT27"/>
    <mergeCell ref="A27:O27"/>
    <mergeCell ref="P27:U27"/>
    <mergeCell ref="V27:AF27"/>
    <mergeCell ref="AI25:AT25"/>
    <mergeCell ref="A26:O26"/>
    <mergeCell ref="P26:U26"/>
    <mergeCell ref="V26:AF26"/>
  </mergeCells>
  <printOptions/>
  <pageMargins left="0.75" right="0.75" top="1" bottom="1" header="0.5" footer="0.5"/>
  <pageSetup horizontalDpi="600" verticalDpi="600" orientation="portrait" paperSize="9" scale="9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2"/>
  </sheetPr>
  <dimension ref="A1:AF134"/>
  <sheetViews>
    <sheetView zoomScale="108" zoomScaleNormal="108" zoomScalePageLayoutView="0" workbookViewId="0" topLeftCell="A1">
      <pane xSplit="4" ySplit="12" topLeftCell="E37" activePane="bottomRight" state="frozen"/>
      <selection pane="topLeft" activeCell="A1" sqref="A1"/>
      <selection pane="topRight" activeCell="E1" sqref="E1"/>
      <selection pane="bottomLeft" activeCell="A13" sqref="A13"/>
      <selection pane="bottomRight" activeCell="J47" sqref="J47"/>
    </sheetView>
  </sheetViews>
  <sheetFormatPr defaultColWidth="9.00390625" defaultRowHeight="12.75"/>
  <cols>
    <col min="1" max="1" width="35.25390625" style="0" customWidth="1"/>
    <col min="2" max="2" width="9.375" style="0" bestFit="1" customWidth="1"/>
    <col min="3" max="3" width="6.375" style="0" bestFit="1" customWidth="1"/>
    <col min="4" max="4" width="12.75390625" style="0" bestFit="1" customWidth="1"/>
    <col min="5" max="5" width="11.75390625" style="0" customWidth="1"/>
    <col min="6" max="6" width="11.375" style="0" bestFit="1" customWidth="1"/>
    <col min="7" max="7" width="11.875" style="0" bestFit="1" customWidth="1"/>
    <col min="8" max="8" width="13.75390625" style="0" customWidth="1"/>
    <col min="9" max="9" width="11.625" style="0" customWidth="1"/>
    <col min="10" max="10" width="13.125" style="0" customWidth="1"/>
    <col min="11" max="11" width="11.625" style="0" customWidth="1"/>
    <col min="12" max="12" width="9.25390625" style="0" customWidth="1"/>
    <col min="13" max="13" width="11.375" style="0" customWidth="1"/>
    <col min="14" max="14" width="5.375" style="0" customWidth="1"/>
    <col min="15" max="15" width="7.75390625" style="0" customWidth="1"/>
    <col min="16" max="16" width="8.625" style="0" customWidth="1"/>
    <col min="17" max="17" width="13.125" style="0" bestFit="1" customWidth="1"/>
  </cols>
  <sheetData>
    <row r="1" spans="8:16" ht="13.5" thickBot="1">
      <c r="H1" s="37"/>
      <c r="I1" s="37"/>
      <c r="J1" s="37"/>
      <c r="K1" s="37"/>
      <c r="L1" s="38" t="s">
        <v>1065</v>
      </c>
      <c r="M1" s="64" t="s">
        <v>107</v>
      </c>
      <c r="O1" s="251">
        <f>фактические!P19</f>
        <v>0</v>
      </c>
      <c r="P1" s="250" t="s">
        <v>161</v>
      </c>
    </row>
    <row r="2" spans="15:16" ht="12.75">
      <c r="O2" s="251"/>
      <c r="P2" s="250" t="s">
        <v>162</v>
      </c>
    </row>
    <row r="3" spans="15:16" ht="12.75">
      <c r="O3" s="251">
        <f>-Баланс!J95-Баланс!F95-Баланс!J119-Баланс!F119</f>
        <v>0</v>
      </c>
      <c r="P3" s="250" t="s">
        <v>326</v>
      </c>
    </row>
    <row r="4" spans="1:16" ht="15">
      <c r="A4" s="875" t="s">
        <v>106</v>
      </c>
      <c r="B4" s="875"/>
      <c r="C4" s="875"/>
      <c r="D4" s="875"/>
      <c r="E4" s="875"/>
      <c r="F4" s="875"/>
      <c r="G4" s="875"/>
      <c r="H4" s="875"/>
      <c r="I4" s="875"/>
      <c r="J4" s="875"/>
      <c r="K4" s="875"/>
      <c r="L4" s="875"/>
      <c r="M4" s="875"/>
      <c r="O4" s="251">
        <f>Баланс!J177-Баланс!F177</f>
        <v>0</v>
      </c>
      <c r="P4" s="250" t="s">
        <v>327</v>
      </c>
    </row>
    <row r="5" spans="1:16" ht="15">
      <c r="A5" s="62"/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O5" s="251">
        <f>SUM(O1:O4)-E13</f>
        <v>0</v>
      </c>
      <c r="P5" s="250" t="s">
        <v>328</v>
      </c>
    </row>
    <row r="6" spans="1:32" ht="12.75">
      <c r="A6" t="s">
        <v>974</v>
      </c>
      <c r="B6" s="877" t="s">
        <v>260</v>
      </c>
      <c r="C6" s="877"/>
      <c r="D6" s="877"/>
      <c r="E6" s="877"/>
      <c r="F6" s="877"/>
      <c r="G6" s="877"/>
      <c r="H6" s="877"/>
      <c r="I6" s="877"/>
      <c r="J6" s="877"/>
      <c r="K6" s="877"/>
      <c r="L6" s="877"/>
      <c r="M6" s="877"/>
      <c r="N6" s="252"/>
      <c r="O6" s="252"/>
      <c r="P6" s="252"/>
      <c r="Q6" s="252"/>
      <c r="R6" s="252"/>
      <c r="S6" s="252"/>
      <c r="T6" s="252"/>
      <c r="U6" s="252"/>
      <c r="V6" s="252"/>
      <c r="W6" s="252"/>
      <c r="X6" s="252"/>
      <c r="Y6" s="252"/>
      <c r="Z6" s="252"/>
      <c r="AA6" s="252"/>
      <c r="AB6" s="252"/>
      <c r="AC6" s="252"/>
      <c r="AD6" s="252"/>
      <c r="AE6" s="252"/>
      <c r="AF6" s="252"/>
    </row>
    <row r="7" spans="1:13" ht="12.75">
      <c r="A7" s="63" t="s">
        <v>105</v>
      </c>
      <c r="B7" s="876" t="s">
        <v>983</v>
      </c>
      <c r="C7" s="876"/>
      <c r="D7" s="876"/>
      <c r="E7" s="876"/>
      <c r="F7" s="876"/>
      <c r="G7" s="876"/>
      <c r="H7" s="876"/>
      <c r="I7" s="876"/>
      <c r="J7" s="876"/>
      <c r="K7" s="876"/>
      <c r="L7" s="876"/>
      <c r="M7" s="876"/>
    </row>
    <row r="9" spans="1:13" ht="14.25" thickBot="1">
      <c r="A9" s="870" t="s">
        <v>104</v>
      </c>
      <c r="B9" s="870"/>
      <c r="C9" s="870"/>
      <c r="D9" s="878"/>
      <c r="E9" s="878"/>
      <c r="F9" s="878"/>
      <c r="G9" s="878"/>
      <c r="H9" s="878"/>
      <c r="I9" s="878"/>
      <c r="J9" s="878"/>
      <c r="K9" s="878"/>
      <c r="L9" s="878"/>
      <c r="M9" s="878"/>
    </row>
    <row r="10" spans="1:16" ht="12.75">
      <c r="A10" s="46" t="s">
        <v>1080</v>
      </c>
      <c r="B10" s="46"/>
      <c r="C10" s="223" t="s">
        <v>1070</v>
      </c>
      <c r="D10" s="228" t="s">
        <v>1081</v>
      </c>
      <c r="E10" s="872" t="s">
        <v>172</v>
      </c>
      <c r="F10" s="873"/>
      <c r="G10" s="873"/>
      <c r="H10" s="874"/>
      <c r="I10" s="872" t="s">
        <v>175</v>
      </c>
      <c r="J10" s="873"/>
      <c r="K10" s="873"/>
      <c r="L10" s="874"/>
      <c r="M10" s="228" t="s">
        <v>1081</v>
      </c>
      <c r="O10" s="871" t="s">
        <v>143</v>
      </c>
      <c r="P10" s="871"/>
    </row>
    <row r="11" spans="1:16" ht="63.75">
      <c r="A11" s="48" t="s">
        <v>1084</v>
      </c>
      <c r="B11" s="49" t="s">
        <v>1085</v>
      </c>
      <c r="C11" s="224" t="s">
        <v>1086</v>
      </c>
      <c r="D11" s="229" t="s">
        <v>1087</v>
      </c>
      <c r="E11" s="234" t="s">
        <v>980</v>
      </c>
      <c r="F11" s="203" t="s">
        <v>179</v>
      </c>
      <c r="G11" s="203" t="s">
        <v>173</v>
      </c>
      <c r="H11" s="235" t="s">
        <v>174</v>
      </c>
      <c r="I11" s="242" t="s">
        <v>980</v>
      </c>
      <c r="J11" s="203" t="s">
        <v>178</v>
      </c>
      <c r="K11" s="203" t="s">
        <v>176</v>
      </c>
      <c r="L11" s="235" t="s">
        <v>177</v>
      </c>
      <c r="M11" s="243" t="s">
        <v>1090</v>
      </c>
      <c r="O11" s="245" t="s">
        <v>144</v>
      </c>
      <c r="P11" s="245" t="s">
        <v>145</v>
      </c>
    </row>
    <row r="12" spans="1:16" ht="13.5" thickBot="1">
      <c r="A12" s="50">
        <v>1</v>
      </c>
      <c r="B12" s="51">
        <v>2</v>
      </c>
      <c r="C12" s="223">
        <v>3</v>
      </c>
      <c r="D12" s="230">
        <v>4</v>
      </c>
      <c r="E12" s="236">
        <v>5</v>
      </c>
      <c r="F12" s="51">
        <v>6</v>
      </c>
      <c r="G12" s="51">
        <v>7</v>
      </c>
      <c r="H12" s="237">
        <v>8</v>
      </c>
      <c r="I12" s="236">
        <v>9</v>
      </c>
      <c r="J12" s="51">
        <v>10</v>
      </c>
      <c r="K12" s="51">
        <v>11</v>
      </c>
      <c r="L12" s="237">
        <v>12</v>
      </c>
      <c r="M12" s="230">
        <v>13</v>
      </c>
      <c r="O12" s="4"/>
      <c r="P12" s="4"/>
    </row>
    <row r="13" spans="1:16" ht="12.75">
      <c r="A13" s="204" t="s">
        <v>1091</v>
      </c>
      <c r="B13" s="213" t="s">
        <v>337</v>
      </c>
      <c r="C13" s="56" t="s">
        <v>379</v>
      </c>
      <c r="D13" s="642">
        <v>77197.95</v>
      </c>
      <c r="E13" s="238">
        <f aca="true" t="shared" si="0" ref="E13:M13">SUM(E15:E22)</f>
        <v>0</v>
      </c>
      <c r="F13" s="210">
        <f t="shared" si="0"/>
        <v>0</v>
      </c>
      <c r="G13" s="210">
        <f t="shared" si="0"/>
        <v>0</v>
      </c>
      <c r="H13" s="220">
        <f t="shared" si="0"/>
        <v>0</v>
      </c>
      <c r="I13" s="238">
        <f t="shared" si="0"/>
        <v>0</v>
      </c>
      <c r="J13" s="210">
        <f t="shared" si="0"/>
        <v>0</v>
      </c>
      <c r="K13" s="210">
        <f t="shared" si="0"/>
        <v>0</v>
      </c>
      <c r="L13" s="220">
        <f t="shared" si="0"/>
        <v>0</v>
      </c>
      <c r="M13" s="642">
        <f t="shared" si="0"/>
        <v>77197.95</v>
      </c>
      <c r="O13" s="79">
        <f>Баланс!F18-'НФА 2'!D13</f>
        <v>0</v>
      </c>
      <c r="P13" s="79">
        <f>Баланс!J18-'НФА 2'!M13</f>
        <v>0</v>
      </c>
    </row>
    <row r="14" spans="1:16" ht="13.5">
      <c r="A14" s="205" t="s">
        <v>1092</v>
      </c>
      <c r="B14" s="214"/>
      <c r="C14" s="57"/>
      <c r="D14" s="232">
        <v>0</v>
      </c>
      <c r="E14" s="239">
        <f>F14+G14+H14</f>
        <v>0</v>
      </c>
      <c r="F14" s="208"/>
      <c r="G14" s="208"/>
      <c r="H14" s="221"/>
      <c r="I14" s="239">
        <f>J14+K14+L14</f>
        <v>0</v>
      </c>
      <c r="J14" s="208"/>
      <c r="K14" s="208"/>
      <c r="L14" s="221"/>
      <c r="M14" s="232">
        <f>D14+E14-I14</f>
        <v>0</v>
      </c>
      <c r="O14" s="79"/>
      <c r="P14" s="79"/>
    </row>
    <row r="15" spans="1:16" ht="12.75">
      <c r="A15" s="73" t="s">
        <v>1093</v>
      </c>
      <c r="B15" s="215" t="s">
        <v>1094</v>
      </c>
      <c r="C15" s="225" t="s">
        <v>436</v>
      </c>
      <c r="D15" s="232">
        <v>0</v>
      </c>
      <c r="E15" s="239">
        <f aca="true" t="shared" si="1" ref="E15:E47">F15+G15+H15</f>
        <v>0</v>
      </c>
      <c r="F15" s="208"/>
      <c r="G15" s="208"/>
      <c r="H15" s="221"/>
      <c r="I15" s="239">
        <f aca="true" t="shared" si="2" ref="I15:I47">J15+K15+L15</f>
        <v>0</v>
      </c>
      <c r="J15" s="208"/>
      <c r="K15" s="208"/>
      <c r="L15" s="221"/>
      <c r="M15" s="232">
        <f aca="true" t="shared" si="3" ref="M15:M47">D15+E15-I15</f>
        <v>0</v>
      </c>
      <c r="N15" s="212">
        <f>M15-M24</f>
        <v>0</v>
      </c>
      <c r="O15" s="79"/>
      <c r="P15" s="79"/>
    </row>
    <row r="16" spans="1:16" ht="12.75">
      <c r="A16" s="73" t="s">
        <v>1095</v>
      </c>
      <c r="B16" s="215" t="s">
        <v>1096</v>
      </c>
      <c r="C16" s="225" t="s">
        <v>437</v>
      </c>
      <c r="D16" s="232">
        <v>0</v>
      </c>
      <c r="E16" s="239">
        <f t="shared" si="1"/>
        <v>0</v>
      </c>
      <c r="F16" s="208"/>
      <c r="G16" s="208"/>
      <c r="H16" s="221"/>
      <c r="I16" s="239">
        <f t="shared" si="2"/>
        <v>0</v>
      </c>
      <c r="J16" s="208"/>
      <c r="K16" s="208"/>
      <c r="L16" s="221"/>
      <c r="M16" s="232">
        <f t="shared" si="3"/>
        <v>0</v>
      </c>
      <c r="N16" s="212">
        <f aca="true" t="shared" si="4" ref="N16:N22">M16-M25</f>
        <v>0</v>
      </c>
      <c r="O16" s="79"/>
      <c r="P16" s="79"/>
    </row>
    <row r="17" spans="1:16" ht="12.75">
      <c r="A17" s="73" t="s">
        <v>1097</v>
      </c>
      <c r="B17" s="215" t="s">
        <v>1098</v>
      </c>
      <c r="C17" s="225" t="s">
        <v>452</v>
      </c>
      <c r="D17" s="232">
        <v>0</v>
      </c>
      <c r="E17" s="239">
        <f t="shared" si="1"/>
        <v>0</v>
      </c>
      <c r="F17" s="208"/>
      <c r="G17" s="208"/>
      <c r="H17" s="221"/>
      <c r="I17" s="239">
        <f t="shared" si="2"/>
        <v>0</v>
      </c>
      <c r="J17" s="208"/>
      <c r="K17" s="208"/>
      <c r="L17" s="221"/>
      <c r="M17" s="232">
        <f t="shared" si="3"/>
        <v>0</v>
      </c>
      <c r="N17" s="212">
        <f t="shared" si="4"/>
        <v>0</v>
      </c>
      <c r="O17" s="79"/>
      <c r="P17" s="79"/>
    </row>
    <row r="18" spans="1:16" ht="12.75">
      <c r="A18" s="73" t="s">
        <v>1099</v>
      </c>
      <c r="B18" s="215" t="s">
        <v>1100</v>
      </c>
      <c r="C18" s="225" t="s">
        <v>453</v>
      </c>
      <c r="D18" s="232">
        <v>57197.95</v>
      </c>
      <c r="E18" s="239">
        <f t="shared" si="1"/>
        <v>0</v>
      </c>
      <c r="F18" s="208"/>
      <c r="G18" s="208"/>
      <c r="H18" s="221"/>
      <c r="I18" s="239">
        <f t="shared" si="2"/>
        <v>0</v>
      </c>
      <c r="J18" s="208"/>
      <c r="K18" s="208"/>
      <c r="L18" s="221"/>
      <c r="M18" s="232">
        <f t="shared" si="3"/>
        <v>57197.95</v>
      </c>
      <c r="N18" s="212">
        <f t="shared" si="4"/>
        <v>0</v>
      </c>
      <c r="O18" s="79"/>
      <c r="P18" s="79"/>
    </row>
    <row r="19" spans="1:16" ht="12.75">
      <c r="A19" s="73" t="s">
        <v>1101</v>
      </c>
      <c r="B19" s="215" t="s">
        <v>1102</v>
      </c>
      <c r="C19" s="225" t="s">
        <v>1103</v>
      </c>
      <c r="D19" s="232">
        <v>0</v>
      </c>
      <c r="E19" s="239">
        <f t="shared" si="1"/>
        <v>0</v>
      </c>
      <c r="F19" s="208"/>
      <c r="G19" s="208"/>
      <c r="H19" s="221"/>
      <c r="I19" s="239">
        <f t="shared" si="2"/>
        <v>0</v>
      </c>
      <c r="J19" s="208"/>
      <c r="K19" s="208"/>
      <c r="L19" s="221"/>
      <c r="M19" s="232">
        <f t="shared" si="3"/>
        <v>0</v>
      </c>
      <c r="N19" s="212">
        <f t="shared" si="4"/>
        <v>0</v>
      </c>
      <c r="O19" s="79"/>
      <c r="P19" s="79"/>
    </row>
    <row r="20" spans="1:16" ht="25.5">
      <c r="A20" s="72" t="s">
        <v>1104</v>
      </c>
      <c r="B20" s="216" t="s">
        <v>1105</v>
      </c>
      <c r="C20" s="58" t="s">
        <v>1106</v>
      </c>
      <c r="D20" s="232">
        <v>0</v>
      </c>
      <c r="E20" s="239">
        <f t="shared" si="1"/>
        <v>0</v>
      </c>
      <c r="F20" s="208"/>
      <c r="G20" s="208"/>
      <c r="H20" s="221"/>
      <c r="I20" s="239">
        <f t="shared" si="2"/>
        <v>0</v>
      </c>
      <c r="J20" s="208"/>
      <c r="K20" s="208"/>
      <c r="L20" s="221"/>
      <c r="M20" s="232">
        <f t="shared" si="3"/>
        <v>0</v>
      </c>
      <c r="N20" s="212">
        <f t="shared" si="4"/>
        <v>0</v>
      </c>
      <c r="O20" s="79"/>
      <c r="P20" s="79"/>
    </row>
    <row r="21" spans="1:16" ht="12.75">
      <c r="A21" s="73" t="s">
        <v>1107</v>
      </c>
      <c r="B21" s="216" t="s">
        <v>1108</v>
      </c>
      <c r="C21" s="225" t="s">
        <v>1109</v>
      </c>
      <c r="D21" s="232">
        <v>0</v>
      </c>
      <c r="E21" s="239">
        <f t="shared" si="1"/>
        <v>0</v>
      </c>
      <c r="F21" s="208"/>
      <c r="G21" s="208"/>
      <c r="H21" s="221"/>
      <c r="I21" s="239">
        <f t="shared" si="2"/>
        <v>0</v>
      </c>
      <c r="J21" s="208"/>
      <c r="K21" s="208"/>
      <c r="L21" s="221"/>
      <c r="M21" s="232">
        <f t="shared" si="3"/>
        <v>0</v>
      </c>
      <c r="N21" s="212">
        <f t="shared" si="4"/>
        <v>0</v>
      </c>
      <c r="O21" s="79"/>
      <c r="P21" s="79"/>
    </row>
    <row r="22" spans="1:16" ht="12.75">
      <c r="A22" s="73" t="s">
        <v>1110</v>
      </c>
      <c r="B22" s="216" t="s">
        <v>1111</v>
      </c>
      <c r="C22" s="225" t="s">
        <v>1112</v>
      </c>
      <c r="D22" s="232">
        <v>20000</v>
      </c>
      <c r="E22" s="239">
        <f t="shared" si="1"/>
        <v>0</v>
      </c>
      <c r="F22" s="208"/>
      <c r="G22" s="208"/>
      <c r="H22" s="221"/>
      <c r="I22" s="239">
        <f t="shared" si="2"/>
        <v>0</v>
      </c>
      <c r="J22" s="208"/>
      <c r="K22" s="208"/>
      <c r="L22" s="221"/>
      <c r="M22" s="232">
        <f t="shared" si="3"/>
        <v>20000</v>
      </c>
      <c r="N22" s="212">
        <f t="shared" si="4"/>
        <v>0</v>
      </c>
      <c r="O22" s="79"/>
      <c r="P22" s="79"/>
    </row>
    <row r="23" spans="1:16" ht="13.5">
      <c r="A23" s="206" t="s">
        <v>1113</v>
      </c>
      <c r="B23" s="215" t="s">
        <v>1114</v>
      </c>
      <c r="C23" s="225" t="s">
        <v>383</v>
      </c>
      <c r="D23" s="643">
        <v>77197.95</v>
      </c>
      <c r="E23" s="239">
        <f aca="true" t="shared" si="5" ref="E23:L23">SUM(E24:E31)</f>
        <v>0</v>
      </c>
      <c r="F23" s="208">
        <f t="shared" si="5"/>
        <v>0</v>
      </c>
      <c r="G23" s="208">
        <f t="shared" si="5"/>
        <v>0</v>
      </c>
      <c r="H23" s="221">
        <f t="shared" si="5"/>
        <v>0</v>
      </c>
      <c r="I23" s="239">
        <f t="shared" si="5"/>
        <v>0</v>
      </c>
      <c r="J23" s="208">
        <f t="shared" si="5"/>
        <v>0</v>
      </c>
      <c r="K23" s="208">
        <f t="shared" si="5"/>
        <v>0</v>
      </c>
      <c r="L23" s="221">
        <f t="shared" si="5"/>
        <v>0</v>
      </c>
      <c r="M23" s="643">
        <f t="shared" si="3"/>
        <v>77197.95</v>
      </c>
      <c r="O23" s="79">
        <f>Баланс!F23-'НФА 2'!D23</f>
        <v>0</v>
      </c>
      <c r="P23" s="79">
        <f>Баланс!J23-'НФА 2'!M23</f>
        <v>0</v>
      </c>
    </row>
    <row r="24" spans="1:16" ht="12.75">
      <c r="A24" s="72" t="s">
        <v>1116</v>
      </c>
      <c r="B24" s="216" t="s">
        <v>1117</v>
      </c>
      <c r="C24" s="58" t="s">
        <v>329</v>
      </c>
      <c r="D24" s="232">
        <v>0</v>
      </c>
      <c r="E24" s="239">
        <f t="shared" si="1"/>
        <v>0</v>
      </c>
      <c r="F24" s="208"/>
      <c r="G24" s="208"/>
      <c r="H24" s="221"/>
      <c r="I24" s="239">
        <f t="shared" si="2"/>
        <v>0</v>
      </c>
      <c r="J24" s="208"/>
      <c r="K24" s="208"/>
      <c r="L24" s="221"/>
      <c r="M24" s="232">
        <f t="shared" si="3"/>
        <v>0</v>
      </c>
      <c r="O24" s="79"/>
      <c r="P24" s="79"/>
    </row>
    <row r="25" spans="1:16" ht="12.75">
      <c r="A25" s="72" t="s">
        <v>1118</v>
      </c>
      <c r="B25" s="216" t="s">
        <v>1119</v>
      </c>
      <c r="C25" s="58" t="s">
        <v>330</v>
      </c>
      <c r="D25" s="232">
        <v>0</v>
      </c>
      <c r="E25" s="239">
        <f t="shared" si="1"/>
        <v>0</v>
      </c>
      <c r="F25" s="208"/>
      <c r="G25" s="208"/>
      <c r="H25" s="221"/>
      <c r="I25" s="239">
        <f t="shared" si="2"/>
        <v>0</v>
      </c>
      <c r="J25" s="208"/>
      <c r="K25" s="208"/>
      <c r="L25" s="221"/>
      <c r="M25" s="232">
        <f t="shared" si="3"/>
        <v>0</v>
      </c>
      <c r="O25" s="79"/>
      <c r="P25" s="79"/>
    </row>
    <row r="26" spans="1:16" ht="13.5" thickBot="1">
      <c r="A26" s="73" t="s">
        <v>1120</v>
      </c>
      <c r="B26" s="217" t="s">
        <v>1121</v>
      </c>
      <c r="C26" s="226" t="s">
        <v>478</v>
      </c>
      <c r="D26" s="232">
        <v>0</v>
      </c>
      <c r="E26" s="239">
        <f t="shared" si="1"/>
        <v>0</v>
      </c>
      <c r="F26" s="208"/>
      <c r="G26" s="208"/>
      <c r="H26" s="221"/>
      <c r="I26" s="239">
        <f t="shared" si="2"/>
        <v>0</v>
      </c>
      <c r="J26" s="208"/>
      <c r="K26" s="208"/>
      <c r="L26" s="221"/>
      <c r="M26" s="232">
        <f t="shared" si="3"/>
        <v>0</v>
      </c>
      <c r="O26" s="79"/>
      <c r="P26" s="79"/>
    </row>
    <row r="27" spans="1:16" ht="12.75">
      <c r="A27" s="73" t="s">
        <v>1122</v>
      </c>
      <c r="B27" s="218" t="s">
        <v>1123</v>
      </c>
      <c r="C27" s="227" t="s">
        <v>1124</v>
      </c>
      <c r="D27" s="232">
        <v>57197.95</v>
      </c>
      <c r="E27" s="239">
        <f t="shared" si="1"/>
        <v>0</v>
      </c>
      <c r="F27" s="208"/>
      <c r="G27" s="208"/>
      <c r="H27" s="221"/>
      <c r="I27" s="239">
        <f t="shared" si="2"/>
        <v>0</v>
      </c>
      <c r="J27" s="208"/>
      <c r="K27" s="208"/>
      <c r="L27" s="221"/>
      <c r="M27" s="232">
        <f t="shared" si="3"/>
        <v>57197.95</v>
      </c>
      <c r="O27" s="79"/>
      <c r="P27" s="79"/>
    </row>
    <row r="28" spans="1:16" ht="12.75">
      <c r="A28" s="73" t="s">
        <v>1125</v>
      </c>
      <c r="B28" s="215" t="s">
        <v>1126</v>
      </c>
      <c r="C28" s="225" t="s">
        <v>1127</v>
      </c>
      <c r="D28" s="232">
        <v>0</v>
      </c>
      <c r="E28" s="239">
        <f t="shared" si="1"/>
        <v>0</v>
      </c>
      <c r="F28" s="208"/>
      <c r="G28" s="208"/>
      <c r="H28" s="221"/>
      <c r="I28" s="239">
        <f t="shared" si="2"/>
        <v>0</v>
      </c>
      <c r="J28" s="208"/>
      <c r="K28" s="208"/>
      <c r="L28" s="221"/>
      <c r="M28" s="232">
        <f t="shared" si="3"/>
        <v>0</v>
      </c>
      <c r="O28" s="79"/>
      <c r="P28" s="79"/>
    </row>
    <row r="29" spans="1:16" ht="25.5">
      <c r="A29" s="72" t="s">
        <v>146</v>
      </c>
      <c r="B29" s="215" t="s">
        <v>1128</v>
      </c>
      <c r="C29" s="225" t="s">
        <v>1129</v>
      </c>
      <c r="D29" s="232">
        <v>0</v>
      </c>
      <c r="E29" s="239">
        <f t="shared" si="1"/>
        <v>0</v>
      </c>
      <c r="F29" s="208"/>
      <c r="G29" s="208"/>
      <c r="H29" s="221"/>
      <c r="I29" s="239">
        <f t="shared" si="2"/>
        <v>0</v>
      </c>
      <c r="J29" s="208"/>
      <c r="K29" s="208"/>
      <c r="L29" s="221"/>
      <c r="M29" s="232">
        <f t="shared" si="3"/>
        <v>0</v>
      </c>
      <c r="O29" s="79"/>
      <c r="P29" s="79"/>
    </row>
    <row r="30" spans="1:16" ht="12.75">
      <c r="A30" s="73" t="s">
        <v>1130</v>
      </c>
      <c r="B30" s="215" t="s">
        <v>1131</v>
      </c>
      <c r="C30" s="225" t="s">
        <v>1132</v>
      </c>
      <c r="D30" s="232">
        <v>0</v>
      </c>
      <c r="E30" s="239">
        <f t="shared" si="1"/>
        <v>0</v>
      </c>
      <c r="F30" s="208"/>
      <c r="G30" s="208"/>
      <c r="H30" s="221"/>
      <c r="I30" s="239">
        <f t="shared" si="2"/>
        <v>0</v>
      </c>
      <c r="J30" s="208"/>
      <c r="K30" s="208"/>
      <c r="L30" s="221"/>
      <c r="M30" s="232">
        <f t="shared" si="3"/>
        <v>0</v>
      </c>
      <c r="O30" s="80"/>
      <c r="P30" s="79"/>
    </row>
    <row r="31" spans="1:16" ht="12.75">
      <c r="A31" s="73" t="s">
        <v>0</v>
      </c>
      <c r="B31" s="215" t="s">
        <v>1</v>
      </c>
      <c r="C31" s="225" t="s">
        <v>2</v>
      </c>
      <c r="D31" s="232">
        <v>20000</v>
      </c>
      <c r="E31" s="239">
        <f t="shared" si="1"/>
        <v>0</v>
      </c>
      <c r="F31" s="208"/>
      <c r="G31" s="208"/>
      <c r="H31" s="221"/>
      <c r="I31" s="239">
        <f t="shared" si="2"/>
        <v>0</v>
      </c>
      <c r="J31" s="208"/>
      <c r="K31" s="208"/>
      <c r="L31" s="221"/>
      <c r="M31" s="232">
        <f t="shared" si="3"/>
        <v>20000</v>
      </c>
      <c r="O31" s="79"/>
      <c r="P31" s="79"/>
    </row>
    <row r="32" spans="1:16" ht="13.5">
      <c r="A32" s="206" t="s">
        <v>3</v>
      </c>
      <c r="B32" s="215" t="s">
        <v>4</v>
      </c>
      <c r="C32" s="225" t="s">
        <v>385</v>
      </c>
      <c r="D32" s="232">
        <v>0</v>
      </c>
      <c r="E32" s="239">
        <f t="shared" si="1"/>
        <v>0</v>
      </c>
      <c r="F32" s="208"/>
      <c r="G32" s="208"/>
      <c r="H32" s="221"/>
      <c r="I32" s="239">
        <f t="shared" si="2"/>
        <v>0</v>
      </c>
      <c r="J32" s="208"/>
      <c r="K32" s="208"/>
      <c r="L32" s="221"/>
      <c r="M32" s="232">
        <f t="shared" si="3"/>
        <v>0</v>
      </c>
      <c r="O32" s="79">
        <f>Баланс!F48-'НФА 2'!D32</f>
        <v>0</v>
      </c>
      <c r="P32" s="79">
        <f>Баланс!J48-'НФА 2'!M32</f>
        <v>0</v>
      </c>
    </row>
    <row r="33" spans="1:16" ht="13.5">
      <c r="A33" s="206" t="s">
        <v>5</v>
      </c>
      <c r="B33" s="215" t="s">
        <v>6</v>
      </c>
      <c r="C33" s="225" t="s">
        <v>387</v>
      </c>
      <c r="D33" s="232">
        <v>0</v>
      </c>
      <c r="E33" s="239">
        <f t="shared" si="1"/>
        <v>0</v>
      </c>
      <c r="F33" s="208"/>
      <c r="G33" s="208"/>
      <c r="H33" s="221"/>
      <c r="I33" s="239">
        <f t="shared" si="2"/>
        <v>0</v>
      </c>
      <c r="J33" s="208"/>
      <c r="K33" s="208"/>
      <c r="L33" s="221"/>
      <c r="M33" s="232">
        <f t="shared" si="3"/>
        <v>0</v>
      </c>
      <c r="O33" s="79">
        <f>Баланс!F53-'НФА 2'!D33</f>
        <v>0</v>
      </c>
      <c r="P33" s="79">
        <f>Баланс!J53-'НФА 2'!M33</f>
        <v>0</v>
      </c>
    </row>
    <row r="34" spans="1:16" ht="12.75">
      <c r="A34" s="207" t="s">
        <v>7</v>
      </c>
      <c r="B34" s="215" t="s">
        <v>8</v>
      </c>
      <c r="C34" s="225" t="s">
        <v>833</v>
      </c>
      <c r="D34" s="232">
        <v>0</v>
      </c>
      <c r="E34" s="239">
        <f t="shared" si="1"/>
        <v>0</v>
      </c>
      <c r="F34" s="208"/>
      <c r="G34" s="208"/>
      <c r="H34" s="221"/>
      <c r="I34" s="239">
        <f t="shared" si="2"/>
        <v>0</v>
      </c>
      <c r="J34" s="208"/>
      <c r="K34" s="208"/>
      <c r="L34" s="221"/>
      <c r="M34" s="232">
        <f t="shared" si="3"/>
        <v>0</v>
      </c>
      <c r="O34" s="79"/>
      <c r="P34" s="79"/>
    </row>
    <row r="35" spans="1:16" ht="13.5">
      <c r="A35" s="205" t="s">
        <v>9</v>
      </c>
      <c r="B35" s="215"/>
      <c r="C35" s="225"/>
      <c r="D35" s="232">
        <v>0</v>
      </c>
      <c r="E35" s="239">
        <f t="shared" si="1"/>
        <v>0</v>
      </c>
      <c r="F35" s="208"/>
      <c r="G35" s="208"/>
      <c r="H35" s="221"/>
      <c r="I35" s="239">
        <f t="shared" si="2"/>
        <v>0</v>
      </c>
      <c r="J35" s="208"/>
      <c r="K35" s="208"/>
      <c r="L35" s="221"/>
      <c r="M35" s="232">
        <f t="shared" si="3"/>
        <v>0</v>
      </c>
      <c r="O35" s="79"/>
      <c r="P35" s="79"/>
    </row>
    <row r="36" spans="1:16" ht="27">
      <c r="A36" s="206" t="s">
        <v>10</v>
      </c>
      <c r="B36" s="215" t="s">
        <v>11</v>
      </c>
      <c r="C36" s="225" t="s">
        <v>812</v>
      </c>
      <c r="D36" s="232">
        <v>0</v>
      </c>
      <c r="E36" s="239">
        <f t="shared" si="1"/>
        <v>0</v>
      </c>
      <c r="F36" s="208"/>
      <c r="G36" s="208"/>
      <c r="H36" s="221"/>
      <c r="I36" s="239">
        <f t="shared" si="2"/>
        <v>0</v>
      </c>
      <c r="J36" s="208"/>
      <c r="K36" s="208"/>
      <c r="L36" s="221"/>
      <c r="M36" s="232">
        <f t="shared" si="3"/>
        <v>0</v>
      </c>
      <c r="O36" s="79"/>
      <c r="P36" s="79"/>
    </row>
    <row r="37" spans="1:16" ht="27">
      <c r="A37" s="206" t="s">
        <v>12</v>
      </c>
      <c r="B37" s="215" t="s">
        <v>13</v>
      </c>
      <c r="C37" s="225" t="s">
        <v>814</v>
      </c>
      <c r="D37" s="232">
        <v>0</v>
      </c>
      <c r="E37" s="239">
        <f t="shared" si="1"/>
        <v>0</v>
      </c>
      <c r="F37" s="208"/>
      <c r="G37" s="208"/>
      <c r="H37" s="221"/>
      <c r="I37" s="239">
        <f t="shared" si="2"/>
        <v>0</v>
      </c>
      <c r="J37" s="208"/>
      <c r="K37" s="208"/>
      <c r="L37" s="221"/>
      <c r="M37" s="232">
        <f t="shared" si="3"/>
        <v>0</v>
      </c>
      <c r="O37" s="79"/>
      <c r="P37" s="79"/>
    </row>
    <row r="38" spans="1:16" ht="12.75">
      <c r="A38" s="207" t="s">
        <v>14</v>
      </c>
      <c r="B38" s="215" t="s">
        <v>339</v>
      </c>
      <c r="C38" s="225" t="s">
        <v>393</v>
      </c>
      <c r="D38" s="232">
        <v>0</v>
      </c>
      <c r="E38" s="239">
        <f aca="true" t="shared" si="6" ref="E38:L38">SUM(E40:E42)</f>
        <v>0</v>
      </c>
      <c r="F38" s="208">
        <f t="shared" si="6"/>
        <v>0</v>
      </c>
      <c r="G38" s="208">
        <f t="shared" si="6"/>
        <v>0</v>
      </c>
      <c r="H38" s="221">
        <f t="shared" si="6"/>
        <v>0</v>
      </c>
      <c r="I38" s="239">
        <f t="shared" si="6"/>
        <v>0</v>
      </c>
      <c r="J38" s="208">
        <f t="shared" si="6"/>
        <v>0</v>
      </c>
      <c r="K38" s="208">
        <f t="shared" si="6"/>
        <v>0</v>
      </c>
      <c r="L38" s="221">
        <f t="shared" si="6"/>
        <v>0</v>
      </c>
      <c r="M38" s="232">
        <f t="shared" si="3"/>
        <v>0</v>
      </c>
      <c r="O38" s="79">
        <f>Баланс!F45-'НФА 2'!D38</f>
        <v>0</v>
      </c>
      <c r="P38" s="79">
        <f>Баланс!J45-'НФА 2'!M38</f>
        <v>0</v>
      </c>
    </row>
    <row r="39" spans="1:16" ht="13.5">
      <c r="A39" s="205" t="s">
        <v>15</v>
      </c>
      <c r="B39" s="215"/>
      <c r="C39" s="225"/>
      <c r="D39" s="232">
        <v>0</v>
      </c>
      <c r="E39" s="239">
        <f aca="true" t="shared" si="7" ref="E39:L39">SUM(E40:E42)</f>
        <v>0</v>
      </c>
      <c r="F39" s="208">
        <f t="shared" si="7"/>
        <v>0</v>
      </c>
      <c r="G39" s="208">
        <f t="shared" si="7"/>
        <v>0</v>
      </c>
      <c r="H39" s="221">
        <f t="shared" si="7"/>
        <v>0</v>
      </c>
      <c r="I39" s="239">
        <f t="shared" si="7"/>
        <v>0</v>
      </c>
      <c r="J39" s="208">
        <f t="shared" si="7"/>
        <v>0</v>
      </c>
      <c r="K39" s="208">
        <f t="shared" si="7"/>
        <v>0</v>
      </c>
      <c r="L39" s="221">
        <f t="shared" si="7"/>
        <v>0</v>
      </c>
      <c r="M39" s="232">
        <f t="shared" si="3"/>
        <v>0</v>
      </c>
      <c r="O39" s="79"/>
      <c r="P39" s="79"/>
    </row>
    <row r="40" spans="1:16" ht="12.75">
      <c r="A40" s="73" t="s">
        <v>16</v>
      </c>
      <c r="B40" s="215" t="s">
        <v>17</v>
      </c>
      <c r="C40" s="225" t="s">
        <v>18</v>
      </c>
      <c r="D40" s="232">
        <v>0</v>
      </c>
      <c r="E40" s="239">
        <f t="shared" si="1"/>
        <v>0</v>
      </c>
      <c r="F40" s="208"/>
      <c r="G40" s="208"/>
      <c r="H40" s="221"/>
      <c r="I40" s="239">
        <f t="shared" si="2"/>
        <v>0</v>
      </c>
      <c r="J40" s="208"/>
      <c r="K40" s="208"/>
      <c r="L40" s="221"/>
      <c r="M40" s="232">
        <f t="shared" si="3"/>
        <v>0</v>
      </c>
      <c r="O40" s="79"/>
      <c r="P40" s="79"/>
    </row>
    <row r="41" spans="1:16" ht="12.75">
      <c r="A41" s="73" t="s">
        <v>19</v>
      </c>
      <c r="B41" s="215" t="s">
        <v>20</v>
      </c>
      <c r="C41" s="225" t="s">
        <v>818</v>
      </c>
      <c r="D41" s="232">
        <v>0</v>
      </c>
      <c r="E41" s="239">
        <f t="shared" si="1"/>
        <v>0</v>
      </c>
      <c r="F41" s="208"/>
      <c r="G41" s="208"/>
      <c r="H41" s="221"/>
      <c r="I41" s="239">
        <f t="shared" si="2"/>
        <v>0</v>
      </c>
      <c r="J41" s="208"/>
      <c r="K41" s="208"/>
      <c r="L41" s="221"/>
      <c r="M41" s="232">
        <f t="shared" si="3"/>
        <v>0</v>
      </c>
      <c r="O41" s="79"/>
      <c r="P41" s="79"/>
    </row>
    <row r="42" spans="1:16" ht="12.75">
      <c r="A42" s="73" t="s">
        <v>21</v>
      </c>
      <c r="B42" s="215" t="s">
        <v>22</v>
      </c>
      <c r="C42" s="225" t="s">
        <v>820</v>
      </c>
      <c r="D42" s="232">
        <v>0</v>
      </c>
      <c r="E42" s="239">
        <f t="shared" si="1"/>
        <v>0</v>
      </c>
      <c r="F42" s="208"/>
      <c r="G42" s="208"/>
      <c r="H42" s="221"/>
      <c r="I42" s="239">
        <f t="shared" si="2"/>
        <v>0</v>
      </c>
      <c r="J42" s="208"/>
      <c r="K42" s="208"/>
      <c r="L42" s="221"/>
      <c r="M42" s="232">
        <f t="shared" si="3"/>
        <v>0</v>
      </c>
      <c r="O42" s="79"/>
      <c r="P42" s="79"/>
    </row>
    <row r="43" spans="1:16" ht="27">
      <c r="A43" s="206" t="s">
        <v>23</v>
      </c>
      <c r="B43" s="215" t="s">
        <v>24</v>
      </c>
      <c r="C43" s="225" t="s">
        <v>415</v>
      </c>
      <c r="D43" s="232">
        <v>0</v>
      </c>
      <c r="E43" s="239">
        <f t="shared" si="1"/>
        <v>0</v>
      </c>
      <c r="F43" s="208"/>
      <c r="G43" s="208"/>
      <c r="H43" s="221"/>
      <c r="I43" s="239">
        <f t="shared" si="2"/>
        <v>0</v>
      </c>
      <c r="J43" s="208"/>
      <c r="K43" s="208"/>
      <c r="L43" s="221"/>
      <c r="M43" s="232">
        <f t="shared" si="3"/>
        <v>0</v>
      </c>
      <c r="O43" s="79"/>
      <c r="P43" s="79"/>
    </row>
    <row r="44" spans="1:16" ht="12.75">
      <c r="A44" s="207" t="s">
        <v>25</v>
      </c>
      <c r="B44" s="215" t="s">
        <v>340</v>
      </c>
      <c r="C44" s="225" t="s">
        <v>858</v>
      </c>
      <c r="D44" s="232">
        <v>0</v>
      </c>
      <c r="E44" s="681">
        <f aca="true" t="shared" si="8" ref="E44:L44">SUM(E45:E47)</f>
        <v>155358.1</v>
      </c>
      <c r="F44" s="646">
        <f t="shared" si="8"/>
        <v>155358.1</v>
      </c>
      <c r="G44" s="646">
        <f>G47</f>
        <v>0</v>
      </c>
      <c r="H44" s="662">
        <f t="shared" si="8"/>
        <v>0</v>
      </c>
      <c r="I44" s="681">
        <f t="shared" si="8"/>
        <v>155358.1</v>
      </c>
      <c r="J44" s="646">
        <f t="shared" si="8"/>
        <v>155358.1</v>
      </c>
      <c r="K44" s="208">
        <f t="shared" si="8"/>
        <v>0</v>
      </c>
      <c r="L44" s="221">
        <f t="shared" si="8"/>
        <v>0</v>
      </c>
      <c r="M44" s="232">
        <f t="shared" si="3"/>
        <v>0</v>
      </c>
      <c r="O44" s="79">
        <f>Баланс!F46-'НФА 2'!D44</f>
        <v>0</v>
      </c>
      <c r="P44" s="79">
        <f>Баланс!J46-'НФА 2'!M44</f>
        <v>0</v>
      </c>
    </row>
    <row r="45" spans="1:16" ht="13.5">
      <c r="A45" s="205" t="s">
        <v>26</v>
      </c>
      <c r="B45" s="215"/>
      <c r="C45" s="225"/>
      <c r="D45" s="232">
        <v>0</v>
      </c>
      <c r="E45" s="639">
        <f t="shared" si="1"/>
        <v>155358.1</v>
      </c>
      <c r="F45" s="208">
        <v>155358.1</v>
      </c>
      <c r="G45" s="208"/>
      <c r="H45" s="240"/>
      <c r="I45" s="640">
        <f>J45+K45+L45</f>
        <v>155358.1</v>
      </c>
      <c r="J45" s="219">
        <v>155358.1</v>
      </c>
      <c r="K45" s="219"/>
      <c r="L45" s="221"/>
      <c r="M45" s="232">
        <f t="shared" si="3"/>
        <v>0</v>
      </c>
      <c r="O45" s="79"/>
      <c r="P45" s="79"/>
    </row>
    <row r="46" spans="1:16" ht="13.5">
      <c r="A46" s="206" t="s">
        <v>27</v>
      </c>
      <c r="B46" s="215" t="s">
        <v>28</v>
      </c>
      <c r="C46" s="225" t="s">
        <v>400</v>
      </c>
      <c r="D46" s="232">
        <v>0</v>
      </c>
      <c r="E46" s="239">
        <f t="shared" si="1"/>
        <v>0</v>
      </c>
      <c r="F46" s="208"/>
      <c r="G46" s="208"/>
      <c r="H46" s="221"/>
      <c r="I46" s="239">
        <f t="shared" si="2"/>
        <v>0</v>
      </c>
      <c r="J46" s="208"/>
      <c r="K46" s="208"/>
      <c r="L46" s="221"/>
      <c r="M46" s="232">
        <f t="shared" si="3"/>
        <v>0</v>
      </c>
      <c r="O46" s="79"/>
      <c r="P46" s="79"/>
    </row>
    <row r="47" spans="1:16" ht="14.25" thickBot="1">
      <c r="A47" s="206" t="s">
        <v>29</v>
      </c>
      <c r="B47" s="217" t="s">
        <v>30</v>
      </c>
      <c r="C47" s="226" t="s">
        <v>869</v>
      </c>
      <c r="D47" s="233">
        <v>0</v>
      </c>
      <c r="E47" s="241">
        <f t="shared" si="1"/>
        <v>0</v>
      </c>
      <c r="F47" s="209"/>
      <c r="G47" s="209"/>
      <c r="H47" s="222"/>
      <c r="I47" s="241">
        <f t="shared" si="2"/>
        <v>0</v>
      </c>
      <c r="J47" s="209"/>
      <c r="K47" s="209"/>
      <c r="L47" s="222"/>
      <c r="M47" s="233">
        <f t="shared" si="3"/>
        <v>0</v>
      </c>
      <c r="O47" s="79"/>
      <c r="P47" s="79"/>
    </row>
    <row r="48" spans="1:16" ht="13.5" thickBot="1">
      <c r="A48" s="1"/>
      <c r="B48" s="1"/>
      <c r="C48" s="1"/>
      <c r="D48" s="211"/>
      <c r="E48" s="244">
        <f>'Фин рез'!F82-E44</f>
        <v>0.8500000000058208</v>
      </c>
      <c r="F48" s="211"/>
      <c r="G48" s="211"/>
      <c r="H48" s="211"/>
      <c r="I48" s="244">
        <f>'Фин рез'!F83-I44</f>
        <v>0.8500000000058208</v>
      </c>
      <c r="J48" s="211"/>
      <c r="K48" s="211"/>
      <c r="L48" s="211"/>
      <c r="M48" s="211"/>
      <c r="O48" s="79"/>
      <c r="P48" s="79"/>
    </row>
    <row r="49" spans="1:16" ht="14.25" thickBot="1">
      <c r="A49" s="870" t="s">
        <v>102</v>
      </c>
      <c r="B49" s="870"/>
      <c r="C49" s="870"/>
      <c r="D49" s="870"/>
      <c r="E49" s="870"/>
      <c r="F49" s="870"/>
      <c r="G49" s="870"/>
      <c r="H49" s="870"/>
      <c r="I49" s="870"/>
      <c r="J49" s="870"/>
      <c r="K49" s="870"/>
      <c r="L49" s="870"/>
      <c r="M49" s="870"/>
      <c r="O49" s="79"/>
      <c r="P49" s="79"/>
    </row>
    <row r="50" spans="1:16" ht="12.75">
      <c r="A50" s="46" t="s">
        <v>1080</v>
      </c>
      <c r="B50" s="46"/>
      <c r="C50" s="51" t="s">
        <v>1070</v>
      </c>
      <c r="D50" s="228" t="s">
        <v>1081</v>
      </c>
      <c r="E50" s="872" t="s">
        <v>172</v>
      </c>
      <c r="F50" s="873"/>
      <c r="G50" s="873"/>
      <c r="H50" s="874"/>
      <c r="I50" s="872" t="s">
        <v>175</v>
      </c>
      <c r="J50" s="873"/>
      <c r="K50" s="873"/>
      <c r="L50" s="874"/>
      <c r="M50" s="228" t="s">
        <v>1081</v>
      </c>
      <c r="O50" s="79"/>
      <c r="P50" s="79"/>
    </row>
    <row r="51" spans="1:16" ht="63.75">
      <c r="A51" s="48" t="s">
        <v>1084</v>
      </c>
      <c r="B51" s="49" t="s">
        <v>1085</v>
      </c>
      <c r="C51" s="49" t="s">
        <v>1086</v>
      </c>
      <c r="D51" s="229" t="s">
        <v>1087</v>
      </c>
      <c r="E51" s="234" t="s">
        <v>980</v>
      </c>
      <c r="F51" s="203" t="s">
        <v>179</v>
      </c>
      <c r="G51" s="203" t="s">
        <v>173</v>
      </c>
      <c r="H51" s="235" t="s">
        <v>174</v>
      </c>
      <c r="I51" s="242" t="s">
        <v>980</v>
      </c>
      <c r="J51" s="203" t="s">
        <v>178</v>
      </c>
      <c r="K51" s="203" t="s">
        <v>176</v>
      </c>
      <c r="L51" s="235" t="s">
        <v>177</v>
      </c>
      <c r="M51" s="243" t="s">
        <v>1090</v>
      </c>
      <c r="O51" s="79"/>
      <c r="P51" s="79"/>
    </row>
    <row r="52" spans="1:16" ht="13.5" thickBot="1">
      <c r="A52" s="47">
        <v>1</v>
      </c>
      <c r="B52" s="51">
        <v>2</v>
      </c>
      <c r="C52" s="51">
        <v>3</v>
      </c>
      <c r="D52" s="230">
        <v>4</v>
      </c>
      <c r="E52" s="236">
        <v>5</v>
      </c>
      <c r="F52" s="51">
        <v>6</v>
      </c>
      <c r="G52" s="51">
        <v>7</v>
      </c>
      <c r="H52" s="237">
        <v>8</v>
      </c>
      <c r="I52" s="236">
        <v>9</v>
      </c>
      <c r="J52" s="51">
        <v>10</v>
      </c>
      <c r="K52" s="51">
        <v>11</v>
      </c>
      <c r="L52" s="237">
        <v>12</v>
      </c>
      <c r="M52" s="230">
        <v>13</v>
      </c>
      <c r="O52" s="79"/>
      <c r="P52" s="79"/>
    </row>
    <row r="53" spans="1:16" ht="13.5">
      <c r="A53" s="71" t="s">
        <v>31</v>
      </c>
      <c r="B53" s="11" t="s">
        <v>337</v>
      </c>
      <c r="C53" s="12" t="s">
        <v>422</v>
      </c>
      <c r="D53" s="43">
        <v>77197.95</v>
      </c>
      <c r="E53" s="43">
        <f aca="true" t="shared" si="9" ref="E53:L53">E13</f>
        <v>0</v>
      </c>
      <c r="F53" s="43">
        <f t="shared" si="9"/>
        <v>0</v>
      </c>
      <c r="G53" s="43">
        <f t="shared" si="9"/>
        <v>0</v>
      </c>
      <c r="H53" s="43">
        <f t="shared" si="9"/>
        <v>0</v>
      </c>
      <c r="I53" s="43">
        <f t="shared" si="9"/>
        <v>0</v>
      </c>
      <c r="J53" s="43">
        <f t="shared" si="9"/>
        <v>0</v>
      </c>
      <c r="K53" s="43">
        <f t="shared" si="9"/>
        <v>0</v>
      </c>
      <c r="L53" s="43">
        <f t="shared" si="9"/>
        <v>0</v>
      </c>
      <c r="M53" s="246">
        <f aca="true" t="shared" si="10" ref="M53:M79">D53+E53-I53</f>
        <v>77197.95</v>
      </c>
      <c r="O53" s="79">
        <f>Баланс!F18-D53</f>
        <v>0</v>
      </c>
      <c r="P53" s="79">
        <f>Баланс!J18-'НФА 2'!M53</f>
        <v>0</v>
      </c>
    </row>
    <row r="54" spans="1:16" ht="12.75">
      <c r="A54" s="72" t="s">
        <v>129</v>
      </c>
      <c r="B54" s="15" t="s">
        <v>468</v>
      </c>
      <c r="C54" s="16" t="s">
        <v>33</v>
      </c>
      <c r="D54" s="44">
        <v>0</v>
      </c>
      <c r="E54" s="44">
        <f aca="true" t="shared" si="11" ref="E54:L54">E15+E16+E17</f>
        <v>0</v>
      </c>
      <c r="F54" s="44">
        <f t="shared" si="11"/>
        <v>0</v>
      </c>
      <c r="G54" s="44">
        <f t="shared" si="11"/>
        <v>0</v>
      </c>
      <c r="H54" s="44">
        <f t="shared" si="11"/>
        <v>0</v>
      </c>
      <c r="I54" s="44">
        <f t="shared" si="11"/>
        <v>0</v>
      </c>
      <c r="J54" s="44">
        <f t="shared" si="11"/>
        <v>0</v>
      </c>
      <c r="K54" s="44">
        <f t="shared" si="11"/>
        <v>0</v>
      </c>
      <c r="L54" s="44">
        <f t="shared" si="11"/>
        <v>0</v>
      </c>
      <c r="M54" s="247">
        <f t="shared" si="10"/>
        <v>0</v>
      </c>
      <c r="O54" s="79">
        <f>Баланс!F19-'НФА 2'!D54</f>
        <v>0</v>
      </c>
      <c r="P54" s="79">
        <f>Баланс!J19-'НФА 2'!M54</f>
        <v>0</v>
      </c>
    </row>
    <row r="55" spans="1:16" ht="12.75">
      <c r="A55" s="73" t="s">
        <v>34</v>
      </c>
      <c r="B55" s="15" t="s">
        <v>615</v>
      </c>
      <c r="C55" s="16" t="s">
        <v>35</v>
      </c>
      <c r="D55" s="44">
        <v>0</v>
      </c>
      <c r="E55" s="44">
        <f>F55+G55+H55</f>
        <v>0</v>
      </c>
      <c r="F55" s="44"/>
      <c r="G55" s="44"/>
      <c r="H55" s="44"/>
      <c r="I55" s="44">
        <f>J55+K55+L55</f>
        <v>0</v>
      </c>
      <c r="J55" s="44"/>
      <c r="K55" s="44"/>
      <c r="L55" s="44"/>
      <c r="M55" s="247">
        <f t="shared" si="10"/>
        <v>0</v>
      </c>
      <c r="O55" s="79">
        <f>Баланс!F20-'НФА 2'!D55</f>
        <v>0</v>
      </c>
      <c r="P55" s="79">
        <f>Баланс!J20-'НФА 2'!M55</f>
        <v>0</v>
      </c>
    </row>
    <row r="56" spans="1:16" ht="27">
      <c r="A56" s="74" t="s">
        <v>36</v>
      </c>
      <c r="B56" s="52" t="s">
        <v>1114</v>
      </c>
      <c r="C56" s="53" t="s">
        <v>410</v>
      </c>
      <c r="D56" s="69">
        <v>77197.95</v>
      </c>
      <c r="E56" s="69">
        <f aca="true" t="shared" si="12" ref="E56:L56">E23</f>
        <v>0</v>
      </c>
      <c r="F56" s="69">
        <f t="shared" si="12"/>
        <v>0</v>
      </c>
      <c r="G56" s="69">
        <f t="shared" si="12"/>
        <v>0</v>
      </c>
      <c r="H56" s="69">
        <f t="shared" si="12"/>
        <v>0</v>
      </c>
      <c r="I56" s="69">
        <f t="shared" si="12"/>
        <v>0</v>
      </c>
      <c r="J56" s="69">
        <f t="shared" si="12"/>
        <v>0</v>
      </c>
      <c r="K56" s="69">
        <f t="shared" si="12"/>
        <v>0</v>
      </c>
      <c r="L56" s="69">
        <f t="shared" si="12"/>
        <v>0</v>
      </c>
      <c r="M56" s="247">
        <f t="shared" si="10"/>
        <v>77197.95</v>
      </c>
      <c r="O56" s="79">
        <f>Баланс!F23-'НФА 2'!D56</f>
        <v>0</v>
      </c>
      <c r="P56" s="79">
        <f>Баланс!J23-'НФА 2'!M56</f>
        <v>0</v>
      </c>
    </row>
    <row r="57" spans="1:16" ht="12.75">
      <c r="A57" s="75" t="s">
        <v>129</v>
      </c>
      <c r="B57" s="54" t="s">
        <v>442</v>
      </c>
      <c r="C57" s="55" t="s">
        <v>891</v>
      </c>
      <c r="D57" s="68">
        <v>0</v>
      </c>
      <c r="E57" s="68">
        <f aca="true" t="shared" si="13" ref="E57:L57">E24+E25+E26</f>
        <v>0</v>
      </c>
      <c r="F57" s="68">
        <f t="shared" si="13"/>
        <v>0</v>
      </c>
      <c r="G57" s="68">
        <f t="shared" si="13"/>
        <v>0</v>
      </c>
      <c r="H57" s="68">
        <f t="shared" si="13"/>
        <v>0</v>
      </c>
      <c r="I57" s="68">
        <f t="shared" si="13"/>
        <v>0</v>
      </c>
      <c r="J57" s="68">
        <f t="shared" si="13"/>
        <v>0</v>
      </c>
      <c r="K57" s="68">
        <f t="shared" si="13"/>
        <v>0</v>
      </c>
      <c r="L57" s="68">
        <f t="shared" si="13"/>
        <v>0</v>
      </c>
      <c r="M57" s="247">
        <f t="shared" si="10"/>
        <v>0</v>
      </c>
      <c r="O57" s="79">
        <f>Баланс!F24-'НФА 2'!D57</f>
        <v>0</v>
      </c>
      <c r="P57" s="79">
        <f>Баланс!J24-'НФА 2'!M57</f>
        <v>0</v>
      </c>
    </row>
    <row r="58" spans="1:16" ht="12.75">
      <c r="A58" s="73" t="s">
        <v>34</v>
      </c>
      <c r="B58" s="15"/>
      <c r="C58" s="16" t="s">
        <v>893</v>
      </c>
      <c r="D58" s="44">
        <v>0</v>
      </c>
      <c r="E58" s="44"/>
      <c r="F58" s="44"/>
      <c r="G58" s="44"/>
      <c r="H58" s="44"/>
      <c r="I58" s="44"/>
      <c r="J58" s="44"/>
      <c r="K58" s="44"/>
      <c r="L58" s="44"/>
      <c r="M58" s="247">
        <f t="shared" si="10"/>
        <v>0</v>
      </c>
      <c r="O58" s="79">
        <f>Баланс!F25-'НФА 2'!D58</f>
        <v>0</v>
      </c>
      <c r="P58" s="79">
        <f>Баланс!J25-'НФА 2'!M58</f>
        <v>0</v>
      </c>
    </row>
    <row r="59" spans="1:16" ht="27">
      <c r="A59" s="74" t="s">
        <v>37</v>
      </c>
      <c r="B59" s="52" t="s">
        <v>4</v>
      </c>
      <c r="C59" s="53" t="s">
        <v>423</v>
      </c>
      <c r="D59" s="69">
        <v>0</v>
      </c>
      <c r="E59" s="69">
        <f aca="true" t="shared" si="14" ref="E59:L59">E32</f>
        <v>0</v>
      </c>
      <c r="F59" s="69">
        <f t="shared" si="14"/>
        <v>0</v>
      </c>
      <c r="G59" s="69">
        <f t="shared" si="14"/>
        <v>0</v>
      </c>
      <c r="H59" s="69">
        <f t="shared" si="14"/>
        <v>0</v>
      </c>
      <c r="I59" s="69">
        <f t="shared" si="14"/>
        <v>0</v>
      </c>
      <c r="J59" s="69">
        <f t="shared" si="14"/>
        <v>0</v>
      </c>
      <c r="K59" s="69">
        <f t="shared" si="14"/>
        <v>0</v>
      </c>
      <c r="L59" s="69">
        <f t="shared" si="14"/>
        <v>0</v>
      </c>
      <c r="M59" s="247">
        <f t="shared" si="10"/>
        <v>0</v>
      </c>
      <c r="O59" s="79">
        <f>Баланс!F48-'НФА 2'!D59</f>
        <v>0</v>
      </c>
      <c r="P59" s="79">
        <f>Баланс!J48-'НФА 2'!M59</f>
        <v>0</v>
      </c>
    </row>
    <row r="60" spans="1:16" ht="12.75">
      <c r="A60" s="75" t="s">
        <v>129</v>
      </c>
      <c r="B60" s="54" t="s">
        <v>38</v>
      </c>
      <c r="C60" s="55" t="s">
        <v>424</v>
      </c>
      <c r="D60" s="70">
        <v>0</v>
      </c>
      <c r="E60" s="70"/>
      <c r="F60" s="70"/>
      <c r="G60" s="70"/>
      <c r="H60" s="70"/>
      <c r="I60" s="70"/>
      <c r="J60" s="70"/>
      <c r="K60" s="70"/>
      <c r="L60" s="70"/>
      <c r="M60" s="247">
        <f t="shared" si="10"/>
        <v>0</v>
      </c>
      <c r="O60" s="79">
        <f>Баланс!F49-'НФА 2'!D60</f>
        <v>0</v>
      </c>
      <c r="P60" s="79">
        <f>Баланс!J49-'НФА 2'!M60</f>
        <v>0</v>
      </c>
    </row>
    <row r="61" spans="1:16" ht="12.75">
      <c r="A61" s="73" t="s">
        <v>34</v>
      </c>
      <c r="B61" s="15" t="s">
        <v>39</v>
      </c>
      <c r="C61" s="16" t="s">
        <v>897</v>
      </c>
      <c r="D61" s="44">
        <v>0</v>
      </c>
      <c r="E61" s="44"/>
      <c r="F61" s="44"/>
      <c r="G61" s="44"/>
      <c r="H61" s="44"/>
      <c r="I61" s="44"/>
      <c r="J61" s="44"/>
      <c r="K61" s="44"/>
      <c r="L61" s="44"/>
      <c r="M61" s="247">
        <f t="shared" si="10"/>
        <v>0</v>
      </c>
      <c r="O61" s="79">
        <f>Баланс!F50-'НФА 2'!D61</f>
        <v>0</v>
      </c>
      <c r="P61" s="79">
        <f>Баланс!J50-'НФА 2'!M61</f>
        <v>0</v>
      </c>
    </row>
    <row r="62" spans="1:16" ht="13.5">
      <c r="A62" s="74" t="s">
        <v>40</v>
      </c>
      <c r="B62" s="52" t="s">
        <v>6</v>
      </c>
      <c r="C62" s="53" t="s">
        <v>910</v>
      </c>
      <c r="D62" s="69">
        <v>0</v>
      </c>
      <c r="E62" s="69">
        <f aca="true" t="shared" si="15" ref="E62:L62">E33</f>
        <v>0</v>
      </c>
      <c r="F62" s="69">
        <f t="shared" si="15"/>
        <v>0</v>
      </c>
      <c r="G62" s="69">
        <f t="shared" si="15"/>
        <v>0</v>
      </c>
      <c r="H62" s="69">
        <f t="shared" si="15"/>
        <v>0</v>
      </c>
      <c r="I62" s="69">
        <f t="shared" si="15"/>
        <v>0</v>
      </c>
      <c r="J62" s="69">
        <f t="shared" si="15"/>
        <v>0</v>
      </c>
      <c r="K62" s="69">
        <f t="shared" si="15"/>
        <v>0</v>
      </c>
      <c r="L62" s="69">
        <f t="shared" si="15"/>
        <v>0</v>
      </c>
      <c r="M62" s="247">
        <f t="shared" si="10"/>
        <v>0</v>
      </c>
      <c r="O62" s="79"/>
      <c r="P62" s="79"/>
    </row>
    <row r="63" spans="1:16" ht="12.75">
      <c r="A63" s="75" t="s">
        <v>129</v>
      </c>
      <c r="B63" s="54"/>
      <c r="C63" s="55" t="s">
        <v>41</v>
      </c>
      <c r="D63" s="70">
        <v>0</v>
      </c>
      <c r="E63" s="70"/>
      <c r="F63" s="70"/>
      <c r="G63" s="70"/>
      <c r="H63" s="70"/>
      <c r="I63" s="70"/>
      <c r="J63" s="70"/>
      <c r="K63" s="70"/>
      <c r="L63" s="70"/>
      <c r="M63" s="247">
        <f t="shared" si="10"/>
        <v>0</v>
      </c>
      <c r="O63" s="79"/>
      <c r="P63" s="79"/>
    </row>
    <row r="64" spans="1:16" ht="12.75">
      <c r="A64" s="73" t="s">
        <v>34</v>
      </c>
      <c r="B64" s="15"/>
      <c r="C64" s="16" t="s">
        <v>42</v>
      </c>
      <c r="D64" s="44">
        <v>0</v>
      </c>
      <c r="E64" s="44"/>
      <c r="F64" s="44"/>
      <c r="G64" s="44"/>
      <c r="H64" s="44"/>
      <c r="I64" s="44"/>
      <c r="J64" s="44"/>
      <c r="K64" s="44"/>
      <c r="L64" s="44"/>
      <c r="M64" s="247">
        <f t="shared" si="10"/>
        <v>0</v>
      </c>
      <c r="O64" s="79"/>
      <c r="P64" s="79"/>
    </row>
    <row r="65" spans="1:16" ht="13.5">
      <c r="A65" s="71" t="s">
        <v>43</v>
      </c>
      <c r="B65" s="15" t="s">
        <v>8</v>
      </c>
      <c r="C65" s="16" t="s">
        <v>900</v>
      </c>
      <c r="D65" s="44">
        <v>0</v>
      </c>
      <c r="E65" s="44">
        <f aca="true" t="shared" si="16" ref="E65:L65">E35</f>
        <v>0</v>
      </c>
      <c r="F65" s="44">
        <f t="shared" si="16"/>
        <v>0</v>
      </c>
      <c r="G65" s="44">
        <f t="shared" si="16"/>
        <v>0</v>
      </c>
      <c r="H65" s="44">
        <f t="shared" si="16"/>
        <v>0</v>
      </c>
      <c r="I65" s="44">
        <f t="shared" si="16"/>
        <v>0</v>
      </c>
      <c r="J65" s="44">
        <f t="shared" si="16"/>
        <v>0</v>
      </c>
      <c r="K65" s="44">
        <f t="shared" si="16"/>
        <v>0</v>
      </c>
      <c r="L65" s="44">
        <f t="shared" si="16"/>
        <v>0</v>
      </c>
      <c r="M65" s="247">
        <f t="shared" si="10"/>
        <v>0</v>
      </c>
      <c r="O65" s="79"/>
      <c r="P65" s="79"/>
    </row>
    <row r="66" spans="1:16" ht="12.75">
      <c r="A66" s="72" t="s">
        <v>130</v>
      </c>
      <c r="B66" s="15" t="s">
        <v>580</v>
      </c>
      <c r="C66" s="16" t="s">
        <v>904</v>
      </c>
      <c r="D66" s="44">
        <v>0</v>
      </c>
      <c r="E66" s="44"/>
      <c r="F66" s="44"/>
      <c r="G66" s="44"/>
      <c r="H66" s="44"/>
      <c r="I66" s="44"/>
      <c r="J66" s="44"/>
      <c r="K66" s="44"/>
      <c r="L66" s="44"/>
      <c r="M66" s="247">
        <f t="shared" si="10"/>
        <v>0</v>
      </c>
      <c r="O66" s="79"/>
      <c r="P66" s="79"/>
    </row>
    <row r="67" spans="1:16" ht="27">
      <c r="A67" s="71" t="s">
        <v>44</v>
      </c>
      <c r="B67" s="15" t="s">
        <v>11</v>
      </c>
      <c r="C67" s="16" t="s">
        <v>907</v>
      </c>
      <c r="D67" s="44">
        <v>0</v>
      </c>
      <c r="E67" s="44">
        <f aca="true" t="shared" si="17" ref="E67:L67">E36</f>
        <v>0</v>
      </c>
      <c r="F67" s="44">
        <f t="shared" si="17"/>
        <v>0</v>
      </c>
      <c r="G67" s="44">
        <f t="shared" si="17"/>
        <v>0</v>
      </c>
      <c r="H67" s="44">
        <f t="shared" si="17"/>
        <v>0</v>
      </c>
      <c r="I67" s="44">
        <f t="shared" si="17"/>
        <v>0</v>
      </c>
      <c r="J67" s="44">
        <f t="shared" si="17"/>
        <v>0</v>
      </c>
      <c r="K67" s="44">
        <f t="shared" si="17"/>
        <v>0</v>
      </c>
      <c r="L67" s="44">
        <f t="shared" si="17"/>
        <v>0</v>
      </c>
      <c r="M67" s="247">
        <f t="shared" si="10"/>
        <v>0</v>
      </c>
      <c r="O67" s="79"/>
      <c r="P67" s="79"/>
    </row>
    <row r="68" spans="1:16" ht="13.5" thickBot="1">
      <c r="A68" s="72" t="s">
        <v>130</v>
      </c>
      <c r="B68" s="15" t="s">
        <v>581</v>
      </c>
      <c r="C68" s="16" t="s">
        <v>912</v>
      </c>
      <c r="D68" s="44">
        <v>0</v>
      </c>
      <c r="E68" s="44"/>
      <c r="F68" s="44"/>
      <c r="G68" s="44"/>
      <c r="H68" s="44"/>
      <c r="I68" s="44"/>
      <c r="J68" s="44"/>
      <c r="K68" s="44"/>
      <c r="L68" s="44"/>
      <c r="M68" s="248">
        <f t="shared" si="10"/>
        <v>0</v>
      </c>
      <c r="O68" s="79"/>
      <c r="P68" s="79"/>
    </row>
    <row r="69" spans="1:16" ht="27">
      <c r="A69" s="71" t="s">
        <v>45</v>
      </c>
      <c r="B69" s="11" t="s">
        <v>13</v>
      </c>
      <c r="C69" s="12" t="s">
        <v>535</v>
      </c>
      <c r="D69" s="43">
        <v>0</v>
      </c>
      <c r="E69" s="43">
        <f aca="true" t="shared" si="18" ref="E69:L69">E37</f>
        <v>0</v>
      </c>
      <c r="F69" s="43">
        <f t="shared" si="18"/>
        <v>0</v>
      </c>
      <c r="G69" s="43">
        <f t="shared" si="18"/>
        <v>0</v>
      </c>
      <c r="H69" s="43">
        <f t="shared" si="18"/>
        <v>0</v>
      </c>
      <c r="I69" s="43">
        <f t="shared" si="18"/>
        <v>0</v>
      </c>
      <c r="J69" s="43">
        <f t="shared" si="18"/>
        <v>0</v>
      </c>
      <c r="K69" s="43">
        <f t="shared" si="18"/>
        <v>0</v>
      </c>
      <c r="L69" s="43">
        <f t="shared" si="18"/>
        <v>0</v>
      </c>
      <c r="M69" s="249">
        <f t="shared" si="10"/>
        <v>0</v>
      </c>
      <c r="O69" s="79"/>
      <c r="P69" s="79"/>
    </row>
    <row r="70" spans="1:16" ht="12.75">
      <c r="A70" s="72" t="s">
        <v>130</v>
      </c>
      <c r="B70" s="15" t="s">
        <v>46</v>
      </c>
      <c r="C70" s="16" t="s">
        <v>538</v>
      </c>
      <c r="D70" s="44">
        <v>0</v>
      </c>
      <c r="E70" s="44"/>
      <c r="F70" s="44"/>
      <c r="G70" s="44"/>
      <c r="H70" s="44"/>
      <c r="I70" s="44"/>
      <c r="J70" s="44"/>
      <c r="K70" s="44"/>
      <c r="L70" s="44"/>
      <c r="M70" s="247">
        <f t="shared" si="10"/>
        <v>0</v>
      </c>
      <c r="O70" s="79"/>
      <c r="P70" s="79"/>
    </row>
    <row r="71" spans="1:16" ht="13.5">
      <c r="A71" s="71" t="s">
        <v>15</v>
      </c>
      <c r="B71" s="15" t="s">
        <v>47</v>
      </c>
      <c r="C71" s="16" t="s">
        <v>917</v>
      </c>
      <c r="D71" s="44">
        <v>0</v>
      </c>
      <c r="E71" s="44">
        <f aca="true" t="shared" si="19" ref="E71:L71">E39</f>
        <v>0</v>
      </c>
      <c r="F71" s="44">
        <f t="shared" si="19"/>
        <v>0</v>
      </c>
      <c r="G71" s="44">
        <f t="shared" si="19"/>
        <v>0</v>
      </c>
      <c r="H71" s="44">
        <f t="shared" si="19"/>
        <v>0</v>
      </c>
      <c r="I71" s="44">
        <f t="shared" si="19"/>
        <v>0</v>
      </c>
      <c r="J71" s="44">
        <f t="shared" si="19"/>
        <v>0</v>
      </c>
      <c r="K71" s="44">
        <f t="shared" si="19"/>
        <v>0</v>
      </c>
      <c r="L71" s="44">
        <f t="shared" si="19"/>
        <v>0</v>
      </c>
      <c r="M71" s="247">
        <f t="shared" si="10"/>
        <v>0</v>
      </c>
      <c r="O71" s="79">
        <f>Баланс!F45-'НФА 2'!D71</f>
        <v>0</v>
      </c>
      <c r="P71" s="79">
        <f>Баланс!J45-'НФА 2'!M71</f>
        <v>0</v>
      </c>
    </row>
    <row r="72" spans="1:16" ht="27">
      <c r="A72" s="71" t="s">
        <v>48</v>
      </c>
      <c r="B72" s="15" t="s">
        <v>49</v>
      </c>
      <c r="C72" s="16" t="s">
        <v>918</v>
      </c>
      <c r="D72" s="44">
        <v>0</v>
      </c>
      <c r="E72" s="44">
        <f aca="true" t="shared" si="20" ref="E72:L72">E43</f>
        <v>0</v>
      </c>
      <c r="F72" s="44">
        <f t="shared" si="20"/>
        <v>0</v>
      </c>
      <c r="G72" s="44">
        <f t="shared" si="20"/>
        <v>0</v>
      </c>
      <c r="H72" s="44">
        <f t="shared" si="20"/>
        <v>0</v>
      </c>
      <c r="I72" s="44">
        <f t="shared" si="20"/>
        <v>0</v>
      </c>
      <c r="J72" s="44">
        <f t="shared" si="20"/>
        <v>0</v>
      </c>
      <c r="K72" s="44">
        <f t="shared" si="20"/>
        <v>0</v>
      </c>
      <c r="L72" s="44">
        <f t="shared" si="20"/>
        <v>0</v>
      </c>
      <c r="M72" s="247">
        <f t="shared" si="10"/>
        <v>0</v>
      </c>
      <c r="O72" s="79"/>
      <c r="P72" s="79"/>
    </row>
    <row r="73" spans="1:16" ht="13.5">
      <c r="A73" s="71" t="s">
        <v>50</v>
      </c>
      <c r="B73" s="15" t="s">
        <v>340</v>
      </c>
      <c r="C73" s="16" t="s">
        <v>425</v>
      </c>
      <c r="D73" s="44">
        <v>0</v>
      </c>
      <c r="E73" s="44">
        <f aca="true" t="shared" si="21" ref="E73:L73">E45</f>
        <v>155358.1</v>
      </c>
      <c r="F73" s="44">
        <f t="shared" si="21"/>
        <v>155358.1</v>
      </c>
      <c r="G73" s="44">
        <f t="shared" si="21"/>
        <v>0</v>
      </c>
      <c r="H73" s="44">
        <f t="shared" si="21"/>
        <v>0</v>
      </c>
      <c r="I73" s="44">
        <f t="shared" si="21"/>
        <v>155358.1</v>
      </c>
      <c r="J73" s="44">
        <f t="shared" si="21"/>
        <v>155358.1</v>
      </c>
      <c r="K73" s="44">
        <f t="shared" si="21"/>
        <v>0</v>
      </c>
      <c r="L73" s="44">
        <f t="shared" si="21"/>
        <v>0</v>
      </c>
      <c r="M73" s="247">
        <f t="shared" si="10"/>
        <v>0</v>
      </c>
      <c r="O73" s="79">
        <f>Баланс!F46-'НФА 2'!D73</f>
        <v>0</v>
      </c>
      <c r="P73" s="79">
        <f>Баланс!J46-'НФА 2'!M73</f>
        <v>0</v>
      </c>
    </row>
    <row r="74" spans="1:16" ht="12.75">
      <c r="A74" s="73" t="s">
        <v>131</v>
      </c>
      <c r="B74" s="15" t="s">
        <v>584</v>
      </c>
      <c r="C74" s="16" t="s">
        <v>923</v>
      </c>
      <c r="D74" s="44">
        <v>0</v>
      </c>
      <c r="E74" s="44"/>
      <c r="F74" s="44"/>
      <c r="G74" s="44"/>
      <c r="H74" s="44"/>
      <c r="I74" s="44"/>
      <c r="J74" s="44"/>
      <c r="K74" s="44"/>
      <c r="L74" s="44"/>
      <c r="M74" s="247">
        <f t="shared" si="10"/>
        <v>0</v>
      </c>
      <c r="O74" s="79">
        <f>Баланс!F47-'НФА 2'!D74</f>
        <v>0</v>
      </c>
      <c r="P74" s="79">
        <f>Баланс!J47-'НФА 2'!M74</f>
        <v>0</v>
      </c>
    </row>
    <row r="75" spans="1:16" ht="27">
      <c r="A75" s="71" t="s">
        <v>51</v>
      </c>
      <c r="B75" s="15" t="s">
        <v>28</v>
      </c>
      <c r="C75" s="16" t="s">
        <v>898</v>
      </c>
      <c r="D75" s="44">
        <v>0</v>
      </c>
      <c r="E75" s="44"/>
      <c r="F75" s="44"/>
      <c r="G75" s="44"/>
      <c r="H75" s="44"/>
      <c r="I75" s="44"/>
      <c r="J75" s="44"/>
      <c r="K75" s="44"/>
      <c r="L75" s="44"/>
      <c r="M75" s="247">
        <f t="shared" si="10"/>
        <v>0</v>
      </c>
      <c r="O75" s="79"/>
      <c r="P75" s="79"/>
    </row>
    <row r="76" spans="1:16" ht="12.75">
      <c r="A76" s="72" t="s">
        <v>132</v>
      </c>
      <c r="B76" s="15" t="s">
        <v>52</v>
      </c>
      <c r="C76" s="16" t="s">
        <v>929</v>
      </c>
      <c r="D76" s="44">
        <v>0</v>
      </c>
      <c r="E76" s="44"/>
      <c r="F76" s="44"/>
      <c r="G76" s="44"/>
      <c r="H76" s="44"/>
      <c r="I76" s="44"/>
      <c r="J76" s="44"/>
      <c r="K76" s="44"/>
      <c r="L76" s="44"/>
      <c r="M76" s="247">
        <f t="shared" si="10"/>
        <v>0</v>
      </c>
      <c r="O76" s="79"/>
      <c r="P76" s="79"/>
    </row>
    <row r="77" spans="1:16" ht="13.5">
      <c r="A77" s="71" t="s">
        <v>29</v>
      </c>
      <c r="B77" s="15" t="s">
        <v>30</v>
      </c>
      <c r="C77" s="16" t="s">
        <v>905</v>
      </c>
      <c r="D77" s="44">
        <v>0</v>
      </c>
      <c r="E77" s="44"/>
      <c r="F77" s="44"/>
      <c r="G77" s="44"/>
      <c r="H77" s="44"/>
      <c r="I77" s="44"/>
      <c r="J77" s="44"/>
      <c r="K77" s="44"/>
      <c r="L77" s="44"/>
      <c r="M77" s="247">
        <f t="shared" si="10"/>
        <v>0</v>
      </c>
      <c r="O77" s="79"/>
      <c r="P77" s="79"/>
    </row>
    <row r="78" spans="1:16" ht="12.75">
      <c r="A78" s="72" t="s">
        <v>130</v>
      </c>
      <c r="B78" s="15" t="s">
        <v>53</v>
      </c>
      <c r="C78" s="16" t="s">
        <v>54</v>
      </c>
      <c r="D78" s="44">
        <v>0</v>
      </c>
      <c r="E78" s="44"/>
      <c r="F78" s="44"/>
      <c r="G78" s="44"/>
      <c r="H78" s="44"/>
      <c r="I78" s="44"/>
      <c r="J78" s="44"/>
      <c r="K78" s="44"/>
      <c r="L78" s="44"/>
      <c r="M78" s="247">
        <f t="shared" si="10"/>
        <v>0</v>
      </c>
      <c r="O78" s="79"/>
      <c r="P78" s="79"/>
    </row>
    <row r="79" spans="1:16" ht="13.5" thickBot="1">
      <c r="A79" s="76"/>
      <c r="B79" s="19"/>
      <c r="C79" s="20"/>
      <c r="D79" s="45">
        <v>0</v>
      </c>
      <c r="E79" s="45"/>
      <c r="F79" s="45"/>
      <c r="G79" s="45"/>
      <c r="H79" s="45"/>
      <c r="I79" s="45"/>
      <c r="J79" s="45"/>
      <c r="K79" s="45"/>
      <c r="L79" s="45"/>
      <c r="M79" s="248">
        <f t="shared" si="10"/>
        <v>0</v>
      </c>
      <c r="O79" s="79"/>
      <c r="P79" s="79"/>
    </row>
    <row r="80" spans="1:13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ht="13.5">
      <c r="A81" s="870" t="s">
        <v>103</v>
      </c>
      <c r="B81" s="870"/>
      <c r="C81" s="870"/>
      <c r="D81" s="870"/>
      <c r="E81" s="870"/>
      <c r="F81" s="870"/>
      <c r="G81" s="870"/>
      <c r="H81" s="870"/>
      <c r="I81" s="870"/>
      <c r="J81" s="870"/>
      <c r="K81" s="870"/>
      <c r="L81" s="870"/>
      <c r="M81" s="870"/>
    </row>
    <row r="82" spans="1:13" ht="12.75">
      <c r="A82" s="46" t="s">
        <v>55</v>
      </c>
      <c r="B82" s="46"/>
      <c r="C82" s="51" t="s">
        <v>1070</v>
      </c>
      <c r="D82" s="51" t="s">
        <v>1081</v>
      </c>
      <c r="E82" s="51"/>
      <c r="F82" s="51"/>
      <c r="G82" s="51"/>
      <c r="H82" s="51" t="s">
        <v>1082</v>
      </c>
      <c r="I82" s="51"/>
      <c r="J82" s="51"/>
      <c r="K82" s="51"/>
      <c r="L82" s="51" t="s">
        <v>1083</v>
      </c>
      <c r="M82" s="51" t="s">
        <v>1081</v>
      </c>
    </row>
    <row r="83" spans="1:13" ht="12.75">
      <c r="A83" s="48" t="s">
        <v>1084</v>
      </c>
      <c r="B83" s="49" t="s">
        <v>1085</v>
      </c>
      <c r="C83" s="49" t="s">
        <v>1086</v>
      </c>
      <c r="D83" s="49" t="s">
        <v>1087</v>
      </c>
      <c r="E83" s="49"/>
      <c r="F83" s="49"/>
      <c r="G83" s="49"/>
      <c r="H83" s="49" t="s">
        <v>1088</v>
      </c>
      <c r="I83" s="49"/>
      <c r="J83" s="49"/>
      <c r="K83" s="49"/>
      <c r="L83" s="49" t="s">
        <v>1089</v>
      </c>
      <c r="M83" s="49" t="s">
        <v>1090</v>
      </c>
    </row>
    <row r="84" spans="1:13" ht="13.5" thickBot="1">
      <c r="A84" s="47">
        <v>1</v>
      </c>
      <c r="B84" s="51">
        <v>2</v>
      </c>
      <c r="C84" s="51">
        <v>3</v>
      </c>
      <c r="D84" s="51">
        <v>4</v>
      </c>
      <c r="E84" s="51"/>
      <c r="F84" s="51"/>
      <c r="G84" s="51"/>
      <c r="H84" s="51">
        <v>5</v>
      </c>
      <c r="I84" s="51"/>
      <c r="J84" s="51"/>
      <c r="K84" s="51"/>
      <c r="L84" s="51">
        <v>6</v>
      </c>
      <c r="M84" s="51">
        <v>7</v>
      </c>
    </row>
    <row r="85" spans="1:13" ht="27">
      <c r="A85" s="71" t="s">
        <v>56</v>
      </c>
      <c r="B85" s="11" t="s">
        <v>57</v>
      </c>
      <c r="C85" s="12" t="s">
        <v>58</v>
      </c>
      <c r="D85" s="60"/>
      <c r="E85" s="60"/>
      <c r="F85" s="60"/>
      <c r="G85" s="60"/>
      <c r="H85" s="60"/>
      <c r="I85" s="60"/>
      <c r="J85" s="60"/>
      <c r="K85" s="60"/>
      <c r="L85" s="60"/>
      <c r="M85" s="60"/>
    </row>
    <row r="86" spans="1:13" ht="12.75">
      <c r="A86" s="72" t="s">
        <v>133</v>
      </c>
      <c r="B86" s="15"/>
      <c r="C86" s="16" t="s">
        <v>60</v>
      </c>
      <c r="D86" s="59"/>
      <c r="E86" s="59"/>
      <c r="F86" s="59"/>
      <c r="G86" s="59"/>
      <c r="H86" s="59"/>
      <c r="I86" s="59"/>
      <c r="J86" s="59"/>
      <c r="K86" s="59"/>
      <c r="L86" s="59"/>
      <c r="M86" s="59"/>
    </row>
    <row r="87" spans="1:13" ht="12.75">
      <c r="A87" s="72" t="s">
        <v>134</v>
      </c>
      <c r="B87" s="15"/>
      <c r="C87" s="16" t="s">
        <v>61</v>
      </c>
      <c r="D87" s="59"/>
      <c r="E87" s="59"/>
      <c r="F87" s="59"/>
      <c r="G87" s="59"/>
      <c r="H87" s="59"/>
      <c r="I87" s="59"/>
      <c r="J87" s="59"/>
      <c r="K87" s="59"/>
      <c r="L87" s="59"/>
      <c r="M87" s="59"/>
    </row>
    <row r="88" spans="1:13" ht="12.75">
      <c r="A88" s="73" t="s">
        <v>62</v>
      </c>
      <c r="B88" s="15"/>
      <c r="C88" s="16" t="s">
        <v>63</v>
      </c>
      <c r="D88" s="59"/>
      <c r="E88" s="59"/>
      <c r="F88" s="59"/>
      <c r="G88" s="59"/>
      <c r="H88" s="59"/>
      <c r="I88" s="59"/>
      <c r="J88" s="59"/>
      <c r="K88" s="59"/>
      <c r="L88" s="59"/>
      <c r="M88" s="59">
        <f>SUM(D88+H88-L88)</f>
        <v>0</v>
      </c>
    </row>
    <row r="89" spans="1:13" ht="27">
      <c r="A89" s="71" t="s">
        <v>64</v>
      </c>
      <c r="B89" s="15" t="s">
        <v>65</v>
      </c>
      <c r="C89" s="16" t="s">
        <v>937</v>
      </c>
      <c r="D89" s="59"/>
      <c r="E89" s="201"/>
      <c r="F89" s="201"/>
      <c r="G89" s="201"/>
      <c r="H89" s="35" t="s">
        <v>1115</v>
      </c>
      <c r="I89" s="35"/>
      <c r="J89" s="35"/>
      <c r="K89" s="35"/>
      <c r="L89" s="59"/>
      <c r="M89" s="59"/>
    </row>
    <row r="90" spans="1:13" ht="12.75">
      <c r="A90" s="75" t="s">
        <v>32</v>
      </c>
      <c r="B90" s="54"/>
      <c r="C90" s="55"/>
      <c r="D90" s="61"/>
      <c r="E90" s="61"/>
      <c r="F90" s="61"/>
      <c r="G90" s="61"/>
      <c r="H90" s="61"/>
      <c r="I90" s="61"/>
      <c r="J90" s="61"/>
      <c r="K90" s="61"/>
      <c r="L90" s="61"/>
      <c r="M90" s="61"/>
    </row>
    <row r="91" spans="1:13" ht="12.75">
      <c r="A91" s="76"/>
      <c r="B91" s="15"/>
      <c r="C91" s="16"/>
      <c r="D91" s="59"/>
      <c r="E91" s="59"/>
      <c r="F91" s="59"/>
      <c r="G91" s="59"/>
      <c r="H91" s="59"/>
      <c r="I91" s="59"/>
      <c r="J91" s="59"/>
      <c r="K91" s="59"/>
      <c r="L91" s="59"/>
      <c r="M91" s="59"/>
    </row>
    <row r="92" spans="1:13" ht="12.75">
      <c r="A92" s="73"/>
      <c r="B92" s="15"/>
      <c r="C92" s="16"/>
      <c r="D92" s="59"/>
      <c r="E92" s="59"/>
      <c r="F92" s="59"/>
      <c r="G92" s="59"/>
      <c r="H92" s="59"/>
      <c r="I92" s="59"/>
      <c r="J92" s="59"/>
      <c r="K92" s="59"/>
      <c r="L92" s="59"/>
      <c r="M92" s="59"/>
    </row>
    <row r="93" spans="1:13" ht="13.5">
      <c r="A93" s="71" t="s">
        <v>66</v>
      </c>
      <c r="B93" s="15" t="s">
        <v>67</v>
      </c>
      <c r="C93" s="16" t="s">
        <v>414</v>
      </c>
      <c r="D93" s="59"/>
      <c r="E93" s="59"/>
      <c r="F93" s="59"/>
      <c r="G93" s="59"/>
      <c r="H93" s="59"/>
      <c r="I93" s="59"/>
      <c r="J93" s="59"/>
      <c r="K93" s="59"/>
      <c r="L93" s="59"/>
      <c r="M93" s="59"/>
    </row>
    <row r="94" spans="1:13" ht="12.75">
      <c r="A94" s="75" t="s">
        <v>32</v>
      </c>
      <c r="B94" s="54"/>
      <c r="C94" s="55"/>
      <c r="D94" s="61"/>
      <c r="E94" s="61"/>
      <c r="F94" s="61"/>
      <c r="G94" s="61"/>
      <c r="H94" s="61"/>
      <c r="I94" s="61"/>
      <c r="J94" s="61"/>
      <c r="K94" s="61"/>
      <c r="L94" s="61"/>
      <c r="M94" s="61"/>
    </row>
    <row r="95" spans="1:13" ht="12.75">
      <c r="A95" s="76"/>
      <c r="B95" s="15"/>
      <c r="C95" s="16"/>
      <c r="D95" s="59"/>
      <c r="E95" s="59"/>
      <c r="F95" s="59"/>
      <c r="G95" s="59"/>
      <c r="H95" s="59"/>
      <c r="I95" s="59"/>
      <c r="J95" s="59"/>
      <c r="K95" s="59"/>
      <c r="L95" s="59"/>
      <c r="M95" s="59"/>
    </row>
    <row r="96" spans="1:13" ht="24.75" customHeight="1">
      <c r="A96" s="74" t="s">
        <v>141</v>
      </c>
      <c r="B96" s="54" t="s">
        <v>68</v>
      </c>
      <c r="C96" s="55" t="s">
        <v>950</v>
      </c>
      <c r="D96" s="61"/>
      <c r="E96" s="202"/>
      <c r="F96" s="202"/>
      <c r="G96" s="202"/>
      <c r="H96" s="36" t="s">
        <v>1115</v>
      </c>
      <c r="I96" s="161"/>
      <c r="J96" s="161"/>
      <c r="K96" s="161"/>
      <c r="L96" s="61"/>
      <c r="M96" s="61"/>
    </row>
    <row r="97" spans="1:13" ht="12.75">
      <c r="A97" s="72" t="s">
        <v>135</v>
      </c>
      <c r="B97" s="15"/>
      <c r="C97" s="16" t="s">
        <v>952</v>
      </c>
      <c r="D97" s="59"/>
      <c r="E97" s="59"/>
      <c r="F97" s="59"/>
      <c r="G97" s="59"/>
      <c r="H97" s="59"/>
      <c r="I97" s="59"/>
      <c r="J97" s="59"/>
      <c r="K97" s="59"/>
      <c r="L97" s="59"/>
      <c r="M97" s="59"/>
    </row>
    <row r="98" spans="1:13" ht="12.75">
      <c r="A98" s="72" t="s">
        <v>130</v>
      </c>
      <c r="B98" s="15"/>
      <c r="C98" s="16" t="s">
        <v>955</v>
      </c>
      <c r="D98" s="59"/>
      <c r="E98" s="59"/>
      <c r="F98" s="59"/>
      <c r="G98" s="59"/>
      <c r="H98" s="59"/>
      <c r="I98" s="59"/>
      <c r="J98" s="59"/>
      <c r="K98" s="59"/>
      <c r="L98" s="59"/>
      <c r="M98" s="59"/>
    </row>
    <row r="99" spans="1:13" ht="12.75">
      <c r="A99" s="73" t="s">
        <v>69</v>
      </c>
      <c r="B99" s="15"/>
      <c r="C99" s="16" t="s">
        <v>70</v>
      </c>
      <c r="D99" s="59"/>
      <c r="E99" s="59"/>
      <c r="F99" s="59"/>
      <c r="G99" s="59"/>
      <c r="H99" s="59"/>
      <c r="I99" s="59"/>
      <c r="J99" s="59"/>
      <c r="K99" s="59"/>
      <c r="L99" s="59"/>
      <c r="M99" s="59"/>
    </row>
    <row r="100" spans="1:13" ht="25.5">
      <c r="A100" s="72" t="s">
        <v>136</v>
      </c>
      <c r="B100" s="15"/>
      <c r="C100" s="16" t="s">
        <v>71</v>
      </c>
      <c r="D100" s="59"/>
      <c r="E100" s="59"/>
      <c r="F100" s="59"/>
      <c r="G100" s="59"/>
      <c r="H100" s="59"/>
      <c r="I100" s="59"/>
      <c r="J100" s="59"/>
      <c r="K100" s="59"/>
      <c r="L100" s="59"/>
      <c r="M100" s="59"/>
    </row>
    <row r="101" spans="1:13" ht="27.75" thickBot="1">
      <c r="A101" s="74" t="s">
        <v>137</v>
      </c>
      <c r="B101" s="54" t="s">
        <v>72</v>
      </c>
      <c r="C101" s="55" t="s">
        <v>411</v>
      </c>
      <c r="D101" s="61"/>
      <c r="E101" s="61"/>
      <c r="F101" s="61"/>
      <c r="G101" s="61"/>
      <c r="H101" s="61"/>
      <c r="I101" s="61"/>
      <c r="J101" s="61"/>
      <c r="K101" s="61"/>
      <c r="L101" s="61"/>
      <c r="M101" s="61"/>
    </row>
    <row r="102" spans="1:13" ht="40.5">
      <c r="A102" s="77" t="s">
        <v>138</v>
      </c>
      <c r="B102" s="11" t="s">
        <v>775</v>
      </c>
      <c r="C102" s="12" t="s">
        <v>360</v>
      </c>
      <c r="D102" s="59"/>
      <c r="E102" s="60"/>
      <c r="F102" s="60"/>
      <c r="G102" s="60"/>
      <c r="H102" s="60"/>
      <c r="I102" s="60"/>
      <c r="J102" s="60"/>
      <c r="K102" s="60"/>
      <c r="L102" s="60"/>
      <c r="M102" s="60"/>
    </row>
    <row r="103" spans="1:13" ht="12.75">
      <c r="A103" s="72" t="s">
        <v>139</v>
      </c>
      <c r="B103" s="15"/>
      <c r="C103" s="16" t="s">
        <v>361</v>
      </c>
      <c r="D103" s="59"/>
      <c r="E103" s="59"/>
      <c r="F103" s="59"/>
      <c r="G103" s="59"/>
      <c r="H103" s="59"/>
      <c r="I103" s="59"/>
      <c r="J103" s="59"/>
      <c r="K103" s="59"/>
      <c r="L103" s="59"/>
      <c r="M103" s="59"/>
    </row>
    <row r="104" spans="1:13" ht="12.75">
      <c r="A104" s="73" t="s">
        <v>73</v>
      </c>
      <c r="B104" s="15"/>
      <c r="C104" s="16" t="s">
        <v>362</v>
      </c>
      <c r="D104" s="59"/>
      <c r="E104" s="59"/>
      <c r="F104" s="59"/>
      <c r="G104" s="59"/>
      <c r="H104" s="59"/>
      <c r="I104" s="59"/>
      <c r="J104" s="59"/>
      <c r="K104" s="59"/>
      <c r="L104" s="59"/>
      <c r="M104" s="59"/>
    </row>
    <row r="105" spans="1:13" ht="40.5">
      <c r="A105" s="77" t="s">
        <v>142</v>
      </c>
      <c r="B105" s="15" t="s">
        <v>776</v>
      </c>
      <c r="C105" s="16" t="s">
        <v>790</v>
      </c>
      <c r="D105" s="59"/>
      <c r="E105" s="59"/>
      <c r="F105" s="59"/>
      <c r="G105" s="59"/>
      <c r="H105" s="59"/>
      <c r="I105" s="59"/>
      <c r="J105" s="59"/>
      <c r="K105" s="59"/>
      <c r="L105" s="59"/>
      <c r="M105" s="59"/>
    </row>
    <row r="106" spans="1:13" ht="12.75">
      <c r="A106" s="72" t="s">
        <v>135</v>
      </c>
      <c r="B106" s="15"/>
      <c r="C106" s="16" t="s">
        <v>791</v>
      </c>
      <c r="D106" s="59"/>
      <c r="E106" s="59"/>
      <c r="F106" s="59"/>
      <c r="G106" s="59"/>
      <c r="H106" s="59"/>
      <c r="I106" s="59"/>
      <c r="J106" s="59"/>
      <c r="K106" s="59"/>
      <c r="L106" s="59"/>
      <c r="M106" s="59"/>
    </row>
    <row r="107" spans="1:13" ht="12.75">
      <c r="A107" s="72" t="s">
        <v>130</v>
      </c>
      <c r="B107" s="15"/>
      <c r="C107" s="16" t="s">
        <v>792</v>
      </c>
      <c r="D107" s="59"/>
      <c r="E107" s="59"/>
      <c r="F107" s="59"/>
      <c r="G107" s="59"/>
      <c r="H107" s="59"/>
      <c r="I107" s="59"/>
      <c r="J107" s="59"/>
      <c r="K107" s="59"/>
      <c r="L107" s="59"/>
      <c r="M107" s="59"/>
    </row>
    <row r="108" spans="1:13" ht="12.75">
      <c r="A108" s="73" t="s">
        <v>69</v>
      </c>
      <c r="B108" s="15"/>
      <c r="C108" s="16" t="s">
        <v>793</v>
      </c>
      <c r="D108" s="59"/>
      <c r="E108" s="59"/>
      <c r="F108" s="59"/>
      <c r="G108" s="59"/>
      <c r="H108" s="59"/>
      <c r="I108" s="59"/>
      <c r="J108" s="59"/>
      <c r="K108" s="59"/>
      <c r="L108" s="59"/>
      <c r="M108" s="59"/>
    </row>
    <row r="109" spans="1:13" ht="25.5">
      <c r="A109" s="72" t="s">
        <v>136</v>
      </c>
      <c r="B109" s="15"/>
      <c r="C109" s="16" t="s">
        <v>74</v>
      </c>
      <c r="D109" s="59"/>
      <c r="E109" s="59"/>
      <c r="F109" s="59"/>
      <c r="G109" s="59"/>
      <c r="H109" s="59"/>
      <c r="I109" s="59"/>
      <c r="J109" s="59"/>
      <c r="K109" s="59"/>
      <c r="L109" s="59"/>
      <c r="M109" s="59"/>
    </row>
    <row r="110" spans="1:13" ht="27">
      <c r="A110" s="71" t="s">
        <v>75</v>
      </c>
      <c r="B110" s="15" t="s">
        <v>76</v>
      </c>
      <c r="C110" s="16" t="s">
        <v>363</v>
      </c>
      <c r="D110" s="59"/>
      <c r="E110" s="201"/>
      <c r="F110" s="201"/>
      <c r="G110" s="201"/>
      <c r="H110" s="35" t="s">
        <v>1115</v>
      </c>
      <c r="I110" s="35"/>
      <c r="J110" s="35"/>
      <c r="K110" s="35"/>
      <c r="L110" s="59"/>
      <c r="M110" s="59"/>
    </row>
    <row r="111" spans="1:13" ht="17.25" customHeight="1">
      <c r="A111" s="71" t="s">
        <v>77</v>
      </c>
      <c r="B111" s="15" t="s">
        <v>78</v>
      </c>
      <c r="C111" s="16" t="s">
        <v>940</v>
      </c>
      <c r="D111" s="59"/>
      <c r="E111" s="59"/>
      <c r="F111" s="59"/>
      <c r="G111" s="59"/>
      <c r="H111" s="59"/>
      <c r="I111" s="59"/>
      <c r="J111" s="59"/>
      <c r="K111" s="59"/>
      <c r="L111" s="59"/>
      <c r="M111" s="59"/>
    </row>
    <row r="112" spans="1:13" ht="12.75">
      <c r="A112" s="72" t="s">
        <v>135</v>
      </c>
      <c r="B112" s="15"/>
      <c r="C112" s="16" t="s">
        <v>969</v>
      </c>
      <c r="D112" s="59"/>
      <c r="E112" s="59"/>
      <c r="F112" s="59"/>
      <c r="G112" s="59"/>
      <c r="H112" s="59"/>
      <c r="I112" s="59"/>
      <c r="J112" s="59"/>
      <c r="K112" s="59"/>
      <c r="L112" s="59"/>
      <c r="M112" s="59"/>
    </row>
    <row r="113" spans="1:13" ht="12.75">
      <c r="A113" s="72" t="s">
        <v>129</v>
      </c>
      <c r="B113" s="15"/>
      <c r="C113" s="16" t="s">
        <v>972</v>
      </c>
      <c r="D113" s="59"/>
      <c r="E113" s="59"/>
      <c r="F113" s="59"/>
      <c r="G113" s="59"/>
      <c r="H113" s="59"/>
      <c r="I113" s="59"/>
      <c r="J113" s="59"/>
      <c r="K113" s="59"/>
      <c r="L113" s="59"/>
      <c r="M113" s="59"/>
    </row>
    <row r="114" spans="1:13" ht="12.75">
      <c r="A114" s="78" t="s">
        <v>34</v>
      </c>
      <c r="B114" s="15"/>
      <c r="C114" s="16" t="s">
        <v>79</v>
      </c>
      <c r="D114" s="59"/>
      <c r="E114" s="59"/>
      <c r="F114" s="59"/>
      <c r="G114" s="59"/>
      <c r="H114" s="59"/>
      <c r="I114" s="59"/>
      <c r="J114" s="59"/>
      <c r="K114" s="59"/>
      <c r="L114" s="59"/>
      <c r="M114" s="59"/>
    </row>
    <row r="115" spans="1:13" ht="12.75">
      <c r="A115" s="73" t="s">
        <v>80</v>
      </c>
      <c r="B115" s="15"/>
      <c r="C115" s="16" t="s">
        <v>81</v>
      </c>
      <c r="D115" s="59"/>
      <c r="E115" s="59"/>
      <c r="F115" s="59"/>
      <c r="G115" s="59"/>
      <c r="H115" s="59"/>
      <c r="I115" s="59"/>
      <c r="J115" s="59"/>
      <c r="K115" s="59"/>
      <c r="L115" s="59"/>
      <c r="M115" s="59"/>
    </row>
    <row r="116" spans="1:13" ht="25.5">
      <c r="A116" s="72" t="s">
        <v>136</v>
      </c>
      <c r="B116" s="15"/>
      <c r="C116" s="16" t="s">
        <v>82</v>
      </c>
      <c r="D116" s="59"/>
      <c r="E116" s="59"/>
      <c r="F116" s="59"/>
      <c r="G116" s="59"/>
      <c r="H116" s="59"/>
      <c r="I116" s="59"/>
      <c r="J116" s="59"/>
      <c r="K116" s="59"/>
      <c r="L116" s="59"/>
      <c r="M116" s="59"/>
    </row>
    <row r="117" spans="1:13" ht="12.75">
      <c r="A117" s="73" t="s">
        <v>69</v>
      </c>
      <c r="B117" s="15"/>
      <c r="C117" s="16" t="s">
        <v>83</v>
      </c>
      <c r="D117" s="59"/>
      <c r="E117" s="59"/>
      <c r="F117" s="59"/>
      <c r="G117" s="59"/>
      <c r="H117" s="59"/>
      <c r="I117" s="59"/>
      <c r="J117" s="59"/>
      <c r="K117" s="59"/>
      <c r="L117" s="59"/>
      <c r="M117" s="59"/>
    </row>
    <row r="118" spans="1:13" ht="26.25" thickBot="1">
      <c r="A118" s="72" t="s">
        <v>136</v>
      </c>
      <c r="B118" s="15"/>
      <c r="C118" s="16" t="s">
        <v>84</v>
      </c>
      <c r="D118" s="59"/>
      <c r="E118" s="59"/>
      <c r="F118" s="59"/>
      <c r="G118" s="59"/>
      <c r="H118" s="59"/>
      <c r="I118" s="59"/>
      <c r="J118" s="59"/>
      <c r="K118" s="59"/>
      <c r="L118" s="59"/>
      <c r="M118" s="59"/>
    </row>
    <row r="119" spans="1:13" ht="27">
      <c r="A119" s="77" t="s">
        <v>140</v>
      </c>
      <c r="B119" s="11" t="s">
        <v>85</v>
      </c>
      <c r="C119" s="12" t="s">
        <v>946</v>
      </c>
      <c r="D119" s="60"/>
      <c r="E119" s="60"/>
      <c r="F119" s="60"/>
      <c r="G119" s="60"/>
      <c r="H119" s="60"/>
      <c r="I119" s="60"/>
      <c r="J119" s="60"/>
      <c r="K119" s="60"/>
      <c r="L119" s="60"/>
      <c r="M119" s="60"/>
    </row>
    <row r="120" spans="1:13" ht="12.75">
      <c r="A120" s="72" t="s">
        <v>135</v>
      </c>
      <c r="B120" s="15"/>
      <c r="C120" s="16" t="s">
        <v>86</v>
      </c>
      <c r="D120" s="59"/>
      <c r="E120" s="59"/>
      <c r="F120" s="59"/>
      <c r="G120" s="59"/>
      <c r="H120" s="59"/>
      <c r="I120" s="59"/>
      <c r="J120" s="59"/>
      <c r="K120" s="59"/>
      <c r="L120" s="59"/>
      <c r="M120" s="59"/>
    </row>
    <row r="121" spans="1:13" ht="12.75">
      <c r="A121" s="72" t="s">
        <v>129</v>
      </c>
      <c r="B121" s="15"/>
      <c r="C121" s="16" t="s">
        <v>87</v>
      </c>
      <c r="D121" s="59"/>
      <c r="E121" s="59"/>
      <c r="F121" s="59"/>
      <c r="G121" s="59"/>
      <c r="H121" s="59"/>
      <c r="I121" s="59"/>
      <c r="J121" s="59"/>
      <c r="K121" s="59"/>
      <c r="L121" s="59"/>
      <c r="M121" s="59"/>
    </row>
    <row r="122" spans="1:13" ht="12.75">
      <c r="A122" s="78" t="s">
        <v>34</v>
      </c>
      <c r="B122" s="15"/>
      <c r="C122" s="16" t="s">
        <v>88</v>
      </c>
      <c r="D122" s="59"/>
      <c r="E122" s="59"/>
      <c r="F122" s="59"/>
      <c r="G122" s="59"/>
      <c r="H122" s="59"/>
      <c r="I122" s="59"/>
      <c r="J122" s="59"/>
      <c r="K122" s="59"/>
      <c r="L122" s="59"/>
      <c r="M122" s="59"/>
    </row>
    <row r="123" spans="1:13" ht="12.75">
      <c r="A123" s="73" t="s">
        <v>80</v>
      </c>
      <c r="B123" s="15"/>
      <c r="C123" s="16" t="s">
        <v>89</v>
      </c>
      <c r="D123" s="59"/>
      <c r="E123" s="59"/>
      <c r="F123" s="59"/>
      <c r="G123" s="59"/>
      <c r="H123" s="59"/>
      <c r="I123" s="59"/>
      <c r="J123" s="59"/>
      <c r="K123" s="59"/>
      <c r="L123" s="59"/>
      <c r="M123" s="59"/>
    </row>
    <row r="124" spans="1:13" ht="25.5">
      <c r="A124" s="72" t="s">
        <v>136</v>
      </c>
      <c r="B124" s="15"/>
      <c r="C124" s="16" t="s">
        <v>90</v>
      </c>
      <c r="D124" s="59"/>
      <c r="E124" s="59"/>
      <c r="F124" s="59"/>
      <c r="G124" s="59"/>
      <c r="H124" s="59"/>
      <c r="I124" s="59"/>
      <c r="J124" s="59"/>
      <c r="K124" s="59"/>
      <c r="L124" s="59"/>
      <c r="M124" s="59"/>
    </row>
    <row r="125" spans="1:13" ht="12.75">
      <c r="A125" s="73" t="s">
        <v>69</v>
      </c>
      <c r="B125" s="15"/>
      <c r="C125" s="16" t="s">
        <v>91</v>
      </c>
      <c r="D125" s="59"/>
      <c r="E125" s="59"/>
      <c r="F125" s="59"/>
      <c r="G125" s="59"/>
      <c r="H125" s="59"/>
      <c r="I125" s="59"/>
      <c r="J125" s="59"/>
      <c r="K125" s="59"/>
      <c r="L125" s="59"/>
      <c r="M125" s="59"/>
    </row>
    <row r="126" spans="1:13" ht="25.5">
      <c r="A126" s="72" t="s">
        <v>136</v>
      </c>
      <c r="B126" s="15"/>
      <c r="C126" s="16" t="s">
        <v>92</v>
      </c>
      <c r="D126" s="59"/>
      <c r="E126" s="59"/>
      <c r="F126" s="59"/>
      <c r="G126" s="59"/>
      <c r="H126" s="59"/>
      <c r="I126" s="59"/>
      <c r="J126" s="59"/>
      <c r="K126" s="59"/>
      <c r="L126" s="59"/>
      <c r="M126" s="59"/>
    </row>
    <row r="127" spans="1:13" ht="27">
      <c r="A127" s="71" t="s">
        <v>93</v>
      </c>
      <c r="B127" s="15" t="s">
        <v>94</v>
      </c>
      <c r="C127" s="16" t="s">
        <v>953</v>
      </c>
      <c r="D127" s="59"/>
      <c r="E127" s="59"/>
      <c r="F127" s="59"/>
      <c r="G127" s="59"/>
      <c r="H127" s="59"/>
      <c r="I127" s="59"/>
      <c r="J127" s="59"/>
      <c r="K127" s="59"/>
      <c r="L127" s="59"/>
      <c r="M127" s="59"/>
    </row>
    <row r="128" spans="1:13" ht="12.75">
      <c r="A128" s="72" t="s">
        <v>135</v>
      </c>
      <c r="B128" s="15"/>
      <c r="C128" s="16" t="s">
        <v>95</v>
      </c>
      <c r="D128" s="59"/>
      <c r="E128" s="59"/>
      <c r="F128" s="59"/>
      <c r="G128" s="59"/>
      <c r="H128" s="59"/>
      <c r="I128" s="59"/>
      <c r="J128" s="59"/>
      <c r="K128" s="59"/>
      <c r="L128" s="59"/>
      <c r="M128" s="59"/>
    </row>
    <row r="129" spans="1:13" ht="12.75">
      <c r="A129" s="72" t="s">
        <v>129</v>
      </c>
      <c r="B129" s="15"/>
      <c r="C129" s="16" t="s">
        <v>96</v>
      </c>
      <c r="D129" s="59"/>
      <c r="E129" s="59"/>
      <c r="F129" s="59"/>
      <c r="G129" s="59"/>
      <c r="H129" s="59"/>
      <c r="I129" s="59"/>
      <c r="J129" s="59"/>
      <c r="K129" s="59"/>
      <c r="L129" s="59"/>
      <c r="M129" s="59"/>
    </row>
    <row r="130" spans="1:13" ht="12.75">
      <c r="A130" s="78" t="s">
        <v>34</v>
      </c>
      <c r="B130" s="15"/>
      <c r="C130" s="16" t="s">
        <v>97</v>
      </c>
      <c r="D130" s="59"/>
      <c r="E130" s="59"/>
      <c r="F130" s="59"/>
      <c r="G130" s="59"/>
      <c r="H130" s="59"/>
      <c r="I130" s="59"/>
      <c r="J130" s="59"/>
      <c r="K130" s="59"/>
      <c r="L130" s="59"/>
      <c r="M130" s="59"/>
    </row>
    <row r="131" spans="1:13" ht="12.75">
      <c r="A131" s="73" t="s">
        <v>80</v>
      </c>
      <c r="B131" s="15"/>
      <c r="C131" s="16" t="s">
        <v>98</v>
      </c>
      <c r="D131" s="59"/>
      <c r="E131" s="59"/>
      <c r="F131" s="59"/>
      <c r="G131" s="59"/>
      <c r="H131" s="59"/>
      <c r="I131" s="59"/>
      <c r="J131" s="59"/>
      <c r="K131" s="59"/>
      <c r="L131" s="59"/>
      <c r="M131" s="59"/>
    </row>
    <row r="132" spans="1:13" ht="25.5">
      <c r="A132" s="72" t="s">
        <v>136</v>
      </c>
      <c r="B132" s="15"/>
      <c r="C132" s="16" t="s">
        <v>99</v>
      </c>
      <c r="D132" s="59"/>
      <c r="E132" s="59"/>
      <c r="F132" s="59"/>
      <c r="G132" s="59"/>
      <c r="H132" s="59"/>
      <c r="I132" s="59"/>
      <c r="J132" s="59"/>
      <c r="K132" s="59"/>
      <c r="L132" s="59"/>
      <c r="M132" s="59"/>
    </row>
    <row r="133" spans="1:13" ht="12.75">
      <c r="A133" s="73" t="s">
        <v>69</v>
      </c>
      <c r="B133" s="15"/>
      <c r="C133" s="16" t="s">
        <v>100</v>
      </c>
      <c r="D133" s="59"/>
      <c r="E133" s="59"/>
      <c r="F133" s="59"/>
      <c r="G133" s="59"/>
      <c r="H133" s="59"/>
      <c r="I133" s="59"/>
      <c r="J133" s="59"/>
      <c r="K133" s="59"/>
      <c r="L133" s="59"/>
      <c r="M133" s="59"/>
    </row>
    <row r="134" spans="1:13" ht="25.5">
      <c r="A134" s="72" t="s">
        <v>136</v>
      </c>
      <c r="B134" s="15"/>
      <c r="C134" s="16" t="s">
        <v>101</v>
      </c>
      <c r="D134" s="59"/>
      <c r="E134" s="59"/>
      <c r="F134" s="59"/>
      <c r="G134" s="59"/>
      <c r="H134" s="59"/>
      <c r="I134" s="59"/>
      <c r="J134" s="59"/>
      <c r="K134" s="59"/>
      <c r="L134" s="59"/>
      <c r="M134" s="59"/>
    </row>
  </sheetData>
  <sheetProtection/>
  <mergeCells count="11">
    <mergeCell ref="A4:M4"/>
    <mergeCell ref="B7:M7"/>
    <mergeCell ref="A49:M49"/>
    <mergeCell ref="B6:M6"/>
    <mergeCell ref="A9:M9"/>
    <mergeCell ref="A81:M81"/>
    <mergeCell ref="O10:P10"/>
    <mergeCell ref="E10:H10"/>
    <mergeCell ref="I10:L10"/>
    <mergeCell ref="E50:H50"/>
    <mergeCell ref="I50:L50"/>
  </mergeCells>
  <printOptions horizontalCentered="1"/>
  <pageMargins left="0.1968503937007874" right="0.1968503937007874" top="0.984251968503937" bottom="0.1968503937007874" header="0.5118110236220472" footer="0.5118110236220472"/>
  <pageSetup fitToHeight="2" horizontalDpi="600" verticalDpi="600" orientation="landscape" paperSize="9" scale="70" r:id="rId1"/>
  <rowBreaks count="1" manualBreakCount="1">
    <brk id="48" max="17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2"/>
  </sheetPr>
  <dimension ref="A1:AF134"/>
  <sheetViews>
    <sheetView zoomScalePageLayoutView="0" workbookViewId="0" topLeftCell="A1">
      <pane xSplit="4" ySplit="12" topLeftCell="H28" activePane="bottomRight" state="frozen"/>
      <selection pane="topLeft" activeCell="A1" sqref="A1"/>
      <selection pane="topRight" activeCell="E1" sqref="E1"/>
      <selection pane="bottomLeft" activeCell="A13" sqref="A13"/>
      <selection pane="bottomRight" activeCell="M24" sqref="M24:M25"/>
    </sheetView>
  </sheetViews>
  <sheetFormatPr defaultColWidth="9.00390625" defaultRowHeight="12.75"/>
  <cols>
    <col min="1" max="1" width="35.25390625" style="0" customWidth="1"/>
    <col min="2" max="2" width="9.625" style="0" bestFit="1" customWidth="1"/>
    <col min="3" max="3" width="6.625" style="0" bestFit="1" customWidth="1"/>
    <col min="4" max="4" width="12.875" style="0" bestFit="1" customWidth="1"/>
    <col min="5" max="5" width="10.75390625" style="0" customWidth="1"/>
    <col min="6" max="6" width="11.625" style="0" bestFit="1" customWidth="1"/>
    <col min="7" max="7" width="12.00390625" style="0" bestFit="1" customWidth="1"/>
    <col min="8" max="8" width="13.75390625" style="0" customWidth="1"/>
    <col min="9" max="9" width="9.25390625" style="0" customWidth="1"/>
    <col min="10" max="10" width="13.125" style="0" customWidth="1"/>
    <col min="11" max="11" width="11.625" style="0" customWidth="1"/>
    <col min="12" max="12" width="9.25390625" style="0" customWidth="1"/>
    <col min="13" max="13" width="11.375" style="0" customWidth="1"/>
    <col min="14" max="14" width="7.625" style="0" bestFit="1" customWidth="1"/>
    <col min="15" max="15" width="10.625" style="0" bestFit="1" customWidth="1"/>
    <col min="16" max="16" width="12.25390625" style="0" customWidth="1"/>
    <col min="17" max="17" width="13.125" style="0" bestFit="1" customWidth="1"/>
  </cols>
  <sheetData>
    <row r="1" spans="8:16" ht="13.5" thickBot="1">
      <c r="H1" s="37"/>
      <c r="I1" s="37"/>
      <c r="J1" s="37"/>
      <c r="K1" s="37"/>
      <c r="L1" s="38" t="s">
        <v>1065</v>
      </c>
      <c r="M1" s="64" t="s">
        <v>107</v>
      </c>
      <c r="O1" s="251">
        <f>фактические!J19</f>
        <v>88300</v>
      </c>
      <c r="P1" s="250" t="s">
        <v>161</v>
      </c>
    </row>
    <row r="2" spans="15:16" ht="12.75">
      <c r="O2" s="251">
        <f>58770.71+1960</f>
        <v>60730.71</v>
      </c>
      <c r="P2" s="250" t="s">
        <v>162</v>
      </c>
    </row>
    <row r="3" spans="15:16" ht="12.75">
      <c r="O3" s="251">
        <f>-Баланс!M95-Баланс!M119</f>
        <v>0</v>
      </c>
      <c r="P3" s="250" t="s">
        <v>326</v>
      </c>
    </row>
    <row r="4" spans="1:16" ht="15">
      <c r="A4" s="875" t="s">
        <v>106</v>
      </c>
      <c r="B4" s="875"/>
      <c r="C4" s="875"/>
      <c r="D4" s="875"/>
      <c r="E4" s="875"/>
      <c r="F4" s="875"/>
      <c r="G4" s="875"/>
      <c r="H4" s="875"/>
      <c r="I4" s="875"/>
      <c r="J4" s="875"/>
      <c r="K4" s="875"/>
      <c r="L4" s="875"/>
      <c r="M4" s="875"/>
      <c r="O4" s="251">
        <f>Баланс!M177</f>
        <v>0</v>
      </c>
      <c r="P4" s="250" t="s">
        <v>327</v>
      </c>
    </row>
    <row r="5" spans="1:16" ht="15">
      <c r="A5" s="62"/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O5" s="251">
        <f>SUM(O1:O4)-E13</f>
        <v>60730.70999999999</v>
      </c>
      <c r="P5" s="250" t="s">
        <v>328</v>
      </c>
    </row>
    <row r="6" spans="1:32" ht="12.75">
      <c r="A6" t="s">
        <v>974</v>
      </c>
      <c r="B6" s="877" t="s">
        <v>260</v>
      </c>
      <c r="C6" s="877"/>
      <c r="D6" s="877"/>
      <c r="E6" s="877"/>
      <c r="F6" s="877"/>
      <c r="G6" s="877"/>
      <c r="H6" s="877"/>
      <c r="I6" s="877"/>
      <c r="J6" s="877"/>
      <c r="K6" s="877"/>
      <c r="L6" s="877"/>
      <c r="M6" s="877"/>
      <c r="N6" s="252"/>
      <c r="O6" s="252"/>
      <c r="P6" s="252"/>
      <c r="Q6" s="252"/>
      <c r="R6" s="252"/>
      <c r="S6" s="252"/>
      <c r="T6" s="252"/>
      <c r="U6" s="252"/>
      <c r="V6" s="252"/>
      <c r="W6" s="252"/>
      <c r="X6" s="252"/>
      <c r="Y6" s="252"/>
      <c r="Z6" s="252"/>
      <c r="AA6" s="252"/>
      <c r="AB6" s="252"/>
      <c r="AC6" s="252"/>
      <c r="AD6" s="252"/>
      <c r="AE6" s="252"/>
      <c r="AF6" s="252"/>
    </row>
    <row r="7" spans="1:13" ht="12.75">
      <c r="A7" s="63" t="s">
        <v>105</v>
      </c>
      <c r="B7" s="876" t="s">
        <v>185</v>
      </c>
      <c r="C7" s="876"/>
      <c r="D7" s="876"/>
      <c r="E7" s="876"/>
      <c r="F7" s="876"/>
      <c r="G7" s="876"/>
      <c r="H7" s="876"/>
      <c r="I7" s="876"/>
      <c r="J7" s="876"/>
      <c r="K7" s="876"/>
      <c r="L7" s="876"/>
      <c r="M7" s="876"/>
    </row>
    <row r="9" spans="1:13" ht="14.25" thickBot="1">
      <c r="A9" s="870" t="s">
        <v>104</v>
      </c>
      <c r="B9" s="870"/>
      <c r="C9" s="870"/>
      <c r="D9" s="878"/>
      <c r="E9" s="878"/>
      <c r="F9" s="878"/>
      <c r="G9" s="878"/>
      <c r="H9" s="878"/>
      <c r="I9" s="878"/>
      <c r="J9" s="878"/>
      <c r="K9" s="878"/>
      <c r="L9" s="878"/>
      <c r="M9" s="878"/>
    </row>
    <row r="10" spans="1:16" ht="12.75">
      <c r="A10" s="46" t="s">
        <v>1080</v>
      </c>
      <c r="B10" s="46"/>
      <c r="C10" s="223" t="s">
        <v>1070</v>
      </c>
      <c r="D10" s="228" t="s">
        <v>1081</v>
      </c>
      <c r="E10" s="872" t="s">
        <v>172</v>
      </c>
      <c r="F10" s="873"/>
      <c r="G10" s="873"/>
      <c r="H10" s="874"/>
      <c r="I10" s="872" t="s">
        <v>175</v>
      </c>
      <c r="J10" s="873"/>
      <c r="K10" s="873"/>
      <c r="L10" s="874"/>
      <c r="M10" s="228" t="s">
        <v>1081</v>
      </c>
      <c r="O10" s="871" t="s">
        <v>143</v>
      </c>
      <c r="P10" s="871"/>
    </row>
    <row r="11" spans="1:16" ht="63.75">
      <c r="A11" s="48" t="s">
        <v>1084</v>
      </c>
      <c r="B11" s="49" t="s">
        <v>1085</v>
      </c>
      <c r="C11" s="224" t="s">
        <v>1086</v>
      </c>
      <c r="D11" s="229" t="s">
        <v>1087</v>
      </c>
      <c r="E11" s="234" t="s">
        <v>980</v>
      </c>
      <c r="F11" s="203" t="s">
        <v>179</v>
      </c>
      <c r="G11" s="203" t="s">
        <v>173</v>
      </c>
      <c r="H11" s="235" t="s">
        <v>174</v>
      </c>
      <c r="I11" s="242" t="s">
        <v>980</v>
      </c>
      <c r="J11" s="203" t="s">
        <v>178</v>
      </c>
      <c r="K11" s="203" t="s">
        <v>176</v>
      </c>
      <c r="L11" s="235" t="s">
        <v>177</v>
      </c>
      <c r="M11" s="243" t="s">
        <v>1090</v>
      </c>
      <c r="O11" s="245" t="s">
        <v>144</v>
      </c>
      <c r="P11" s="245" t="s">
        <v>145</v>
      </c>
    </row>
    <row r="12" spans="1:16" ht="13.5" thickBot="1">
      <c r="A12" s="50">
        <v>1</v>
      </c>
      <c r="B12" s="51">
        <v>2</v>
      </c>
      <c r="C12" s="223">
        <v>3</v>
      </c>
      <c r="D12" s="230">
        <v>4</v>
      </c>
      <c r="E12" s="236">
        <v>5</v>
      </c>
      <c r="F12" s="51">
        <v>6</v>
      </c>
      <c r="G12" s="51">
        <v>7</v>
      </c>
      <c r="H12" s="237">
        <v>8</v>
      </c>
      <c r="I12" s="236">
        <v>9</v>
      </c>
      <c r="J12" s="51">
        <v>10</v>
      </c>
      <c r="K12" s="51">
        <v>11</v>
      </c>
      <c r="L12" s="237">
        <v>12</v>
      </c>
      <c r="M12" s="230">
        <v>13</v>
      </c>
      <c r="O12" s="4"/>
      <c r="P12" s="4"/>
    </row>
    <row r="13" spans="1:16" s="628" customFormat="1" ht="12.75">
      <c r="A13" s="622" t="s">
        <v>1091</v>
      </c>
      <c r="B13" s="623" t="s">
        <v>337</v>
      </c>
      <c r="C13" s="624" t="s">
        <v>379</v>
      </c>
      <c r="D13" s="644">
        <v>11737558.66</v>
      </c>
      <c r="E13" s="625">
        <f aca="true" t="shared" si="0" ref="E13:L13">SUM(E15:E22)</f>
        <v>88300</v>
      </c>
      <c r="F13" s="678">
        <f t="shared" si="0"/>
        <v>88300</v>
      </c>
      <c r="G13" s="626">
        <f t="shared" si="0"/>
        <v>0</v>
      </c>
      <c r="H13" s="627">
        <f t="shared" si="0"/>
        <v>0</v>
      </c>
      <c r="I13" s="625">
        <f t="shared" si="0"/>
        <v>0</v>
      </c>
      <c r="J13" s="626">
        <f t="shared" si="0"/>
        <v>0</v>
      </c>
      <c r="K13" s="626">
        <f t="shared" si="0"/>
        <v>0</v>
      </c>
      <c r="L13" s="627">
        <f t="shared" si="0"/>
        <v>0</v>
      </c>
      <c r="M13" s="644">
        <f>D13+E13-I13</f>
        <v>11825858.66</v>
      </c>
      <c r="O13" s="629">
        <f>Баланс!E18-D13</f>
        <v>0</v>
      </c>
      <c r="P13" s="629">
        <f>Баланс!I18-M13</f>
        <v>0</v>
      </c>
    </row>
    <row r="14" spans="1:16" ht="13.5">
      <c r="A14" s="205" t="s">
        <v>1092</v>
      </c>
      <c r="B14" s="214"/>
      <c r="C14" s="57"/>
      <c r="D14" s="232">
        <v>0</v>
      </c>
      <c r="E14" s="239">
        <f>F14+G14+H14</f>
        <v>0</v>
      </c>
      <c r="F14" s="208"/>
      <c r="G14" s="208"/>
      <c r="H14" s="221"/>
      <c r="I14" s="239">
        <f>J14+K14+L14</f>
        <v>0</v>
      </c>
      <c r="J14" s="208"/>
      <c r="K14" s="208"/>
      <c r="L14" s="221"/>
      <c r="M14" s="643">
        <f>D14+E14-I14</f>
        <v>0</v>
      </c>
      <c r="O14" s="79"/>
      <c r="P14" s="79"/>
    </row>
    <row r="15" spans="1:16" ht="12.75">
      <c r="A15" s="73" t="s">
        <v>1093</v>
      </c>
      <c r="B15" s="215" t="s">
        <v>1094</v>
      </c>
      <c r="C15" s="225" t="s">
        <v>436</v>
      </c>
      <c r="D15" s="232">
        <v>101780.04</v>
      </c>
      <c r="E15" s="239">
        <f aca="true" t="shared" si="1" ref="E15:E47">F15+G15+H15</f>
        <v>0</v>
      </c>
      <c r="F15" s="208"/>
      <c r="G15" s="208"/>
      <c r="H15" s="221"/>
      <c r="I15" s="239">
        <f aca="true" t="shared" si="2" ref="I15:I47">J15+K15+L15</f>
        <v>0</v>
      </c>
      <c r="J15" s="208"/>
      <c r="K15" s="208"/>
      <c r="L15" s="221"/>
      <c r="M15" s="643">
        <f aca="true" t="shared" si="3" ref="M15:M47">D15+E15-I15</f>
        <v>101780.04</v>
      </c>
      <c r="N15" s="212">
        <f>M15-M24</f>
        <v>0</v>
      </c>
      <c r="O15" s="79"/>
      <c r="P15" s="79"/>
    </row>
    <row r="16" spans="1:16" ht="12.75">
      <c r="A16" s="73" t="s">
        <v>1095</v>
      </c>
      <c r="B16" s="215" t="s">
        <v>1096</v>
      </c>
      <c r="C16" s="225" t="s">
        <v>437</v>
      </c>
      <c r="D16" s="232">
        <v>9220149.96</v>
      </c>
      <c r="E16" s="239">
        <f t="shared" si="1"/>
        <v>0</v>
      </c>
      <c r="F16" s="208"/>
      <c r="G16" s="208"/>
      <c r="H16" s="221"/>
      <c r="I16" s="239">
        <f t="shared" si="2"/>
        <v>0</v>
      </c>
      <c r="J16" s="208"/>
      <c r="K16" s="208"/>
      <c r="L16" s="221"/>
      <c r="M16" s="643">
        <f t="shared" si="3"/>
        <v>9220149.96</v>
      </c>
      <c r="N16" s="212">
        <f aca="true" t="shared" si="4" ref="N16:N22">M16-M25</f>
        <v>2828808.54</v>
      </c>
      <c r="O16" s="79"/>
      <c r="P16" s="79"/>
    </row>
    <row r="17" spans="1:16" ht="12.75">
      <c r="A17" s="73" t="s">
        <v>1097</v>
      </c>
      <c r="B17" s="215" t="s">
        <v>1098</v>
      </c>
      <c r="C17" s="225" t="s">
        <v>452</v>
      </c>
      <c r="D17" s="232">
        <v>0</v>
      </c>
      <c r="E17" s="239">
        <f t="shared" si="1"/>
        <v>0</v>
      </c>
      <c r="F17" s="208"/>
      <c r="G17" s="208"/>
      <c r="H17" s="221"/>
      <c r="I17" s="239">
        <f t="shared" si="2"/>
        <v>0</v>
      </c>
      <c r="J17" s="208"/>
      <c r="K17" s="208"/>
      <c r="L17" s="221"/>
      <c r="M17" s="232">
        <f t="shared" si="3"/>
        <v>0</v>
      </c>
      <c r="N17" s="212">
        <f t="shared" si="4"/>
        <v>0</v>
      </c>
      <c r="O17" s="79"/>
      <c r="P17" s="79"/>
    </row>
    <row r="18" spans="1:16" ht="12.75">
      <c r="A18" s="73" t="s">
        <v>1099</v>
      </c>
      <c r="B18" s="215" t="s">
        <v>1100</v>
      </c>
      <c r="C18" s="225" t="s">
        <v>453</v>
      </c>
      <c r="D18" s="232">
        <v>881785.7</v>
      </c>
      <c r="E18" s="239">
        <f t="shared" si="1"/>
        <v>0</v>
      </c>
      <c r="F18" s="646"/>
      <c r="G18" s="208"/>
      <c r="H18" s="221"/>
      <c r="I18" s="239">
        <f t="shared" si="2"/>
        <v>0</v>
      </c>
      <c r="J18" s="208"/>
      <c r="K18" s="208"/>
      <c r="L18" s="221"/>
      <c r="M18" s="232">
        <f t="shared" si="3"/>
        <v>881785.7</v>
      </c>
      <c r="N18" s="212">
        <f t="shared" si="4"/>
        <v>104940.10999999999</v>
      </c>
      <c r="O18" s="79"/>
      <c r="P18" s="79"/>
    </row>
    <row r="19" spans="1:16" ht="12.75">
      <c r="A19" s="73" t="s">
        <v>1101</v>
      </c>
      <c r="B19" s="215" t="s">
        <v>1102</v>
      </c>
      <c r="C19" s="225" t="s">
        <v>1103</v>
      </c>
      <c r="D19" s="232">
        <v>0</v>
      </c>
      <c r="E19" s="239">
        <f t="shared" si="1"/>
        <v>0</v>
      </c>
      <c r="F19" s="646"/>
      <c r="G19" s="208"/>
      <c r="H19" s="221"/>
      <c r="I19" s="239">
        <f t="shared" si="2"/>
        <v>0</v>
      </c>
      <c r="J19" s="208"/>
      <c r="K19" s="208"/>
      <c r="L19" s="221"/>
      <c r="M19" s="232">
        <f t="shared" si="3"/>
        <v>0</v>
      </c>
      <c r="N19" s="212">
        <f t="shared" si="4"/>
        <v>0</v>
      </c>
      <c r="O19" s="79"/>
      <c r="P19" s="79"/>
    </row>
    <row r="20" spans="1:16" ht="25.5">
      <c r="A20" s="72" t="s">
        <v>1104</v>
      </c>
      <c r="B20" s="216" t="s">
        <v>1105</v>
      </c>
      <c r="C20" s="58" t="s">
        <v>1106</v>
      </c>
      <c r="D20" s="232">
        <v>625008.64</v>
      </c>
      <c r="E20" s="239">
        <f t="shared" si="1"/>
        <v>0</v>
      </c>
      <c r="F20" s="646"/>
      <c r="G20" s="208"/>
      <c r="H20" s="221"/>
      <c r="I20" s="239">
        <f t="shared" si="2"/>
        <v>0</v>
      </c>
      <c r="J20" s="208"/>
      <c r="K20" s="208"/>
      <c r="L20" s="221"/>
      <c r="M20" s="232">
        <f t="shared" si="3"/>
        <v>625008.64</v>
      </c>
      <c r="N20" s="212">
        <f t="shared" si="4"/>
        <v>109699.22999999998</v>
      </c>
      <c r="O20" s="79"/>
      <c r="P20" s="79"/>
    </row>
    <row r="21" spans="1:16" ht="12.75">
      <c r="A21" s="73" t="s">
        <v>1107</v>
      </c>
      <c r="B21" s="216" t="s">
        <v>1108</v>
      </c>
      <c r="C21" s="225" t="s">
        <v>1109</v>
      </c>
      <c r="D21" s="232">
        <v>842834.32</v>
      </c>
      <c r="E21" s="239">
        <f t="shared" si="1"/>
        <v>88300</v>
      </c>
      <c r="F21" s="646">
        <v>88300</v>
      </c>
      <c r="G21" s="657"/>
      <c r="H21" s="221"/>
      <c r="I21" s="239">
        <f t="shared" si="2"/>
        <v>0</v>
      </c>
      <c r="J21" s="208"/>
      <c r="K21" s="208"/>
      <c r="L21" s="221"/>
      <c r="M21" s="232">
        <f t="shared" si="3"/>
        <v>931134.32</v>
      </c>
      <c r="N21" s="212">
        <f t="shared" si="4"/>
        <v>0</v>
      </c>
      <c r="O21" s="79"/>
      <c r="P21" s="79"/>
    </row>
    <row r="22" spans="1:16" ht="12.75">
      <c r="A22" s="73" t="s">
        <v>1110</v>
      </c>
      <c r="B22" s="216" t="s">
        <v>1111</v>
      </c>
      <c r="C22" s="225" t="s">
        <v>1112</v>
      </c>
      <c r="D22" s="232">
        <v>66000</v>
      </c>
      <c r="E22" s="239">
        <f t="shared" si="1"/>
        <v>0</v>
      </c>
      <c r="F22" s="208"/>
      <c r="G22" s="208">
        <f>380-380</f>
        <v>0</v>
      </c>
      <c r="H22" s="221"/>
      <c r="I22" s="239">
        <f t="shared" si="2"/>
        <v>0</v>
      </c>
      <c r="J22" s="208">
        <f>380-380</f>
        <v>0</v>
      </c>
      <c r="K22" s="208"/>
      <c r="L22" s="221"/>
      <c r="M22" s="232">
        <f t="shared" si="3"/>
        <v>66000</v>
      </c>
      <c r="N22" s="212">
        <f t="shared" si="4"/>
        <v>0</v>
      </c>
      <c r="O22" s="79"/>
      <c r="P22" s="79"/>
    </row>
    <row r="23" spans="1:16" s="628" customFormat="1" ht="13.5">
      <c r="A23" s="630" t="s">
        <v>1113</v>
      </c>
      <c r="B23" s="631" t="s">
        <v>1114</v>
      </c>
      <c r="C23" s="632" t="s">
        <v>383</v>
      </c>
      <c r="D23" s="645">
        <v>8507069.530000001</v>
      </c>
      <c r="E23" s="633">
        <f aca="true" t="shared" si="5" ref="E23:L23">SUM(E24:E31)</f>
        <v>275341.25</v>
      </c>
      <c r="F23" s="634">
        <f t="shared" si="5"/>
        <v>275341.25</v>
      </c>
      <c r="G23" s="634">
        <f t="shared" si="5"/>
        <v>0</v>
      </c>
      <c r="H23" s="635">
        <f t="shared" si="5"/>
        <v>0</v>
      </c>
      <c r="I23" s="633">
        <f t="shared" si="5"/>
        <v>0</v>
      </c>
      <c r="J23" s="634">
        <f t="shared" si="5"/>
        <v>0</v>
      </c>
      <c r="K23" s="634">
        <f t="shared" si="5"/>
        <v>0</v>
      </c>
      <c r="L23" s="635">
        <f t="shared" si="5"/>
        <v>0</v>
      </c>
      <c r="M23" s="645">
        <f t="shared" si="3"/>
        <v>8782410.780000001</v>
      </c>
      <c r="O23" s="629">
        <f>Баланс!E23-D23</f>
        <v>0</v>
      </c>
      <c r="P23" s="629">
        <f>Баланс!I23-M23</f>
        <v>0</v>
      </c>
    </row>
    <row r="24" spans="1:16" ht="12.75">
      <c r="A24" s="72" t="s">
        <v>1116</v>
      </c>
      <c r="B24" s="216" t="s">
        <v>1117</v>
      </c>
      <c r="C24" s="58" t="s">
        <v>329</v>
      </c>
      <c r="D24" s="232">
        <v>101780.04</v>
      </c>
      <c r="E24" s="239">
        <f t="shared" si="1"/>
        <v>0</v>
      </c>
      <c r="F24" s="208"/>
      <c r="G24" s="208"/>
      <c r="H24" s="221"/>
      <c r="I24" s="239">
        <f t="shared" si="2"/>
        <v>0</v>
      </c>
      <c r="J24" s="208"/>
      <c r="K24" s="208"/>
      <c r="L24" s="221"/>
      <c r="M24" s="643">
        <f t="shared" si="3"/>
        <v>101780.04</v>
      </c>
      <c r="O24" s="79"/>
      <c r="P24" s="79"/>
    </row>
    <row r="25" spans="1:16" ht="12.75">
      <c r="A25" s="72" t="s">
        <v>1118</v>
      </c>
      <c r="B25" s="216" t="s">
        <v>1119</v>
      </c>
      <c r="C25" s="58" t="s">
        <v>330</v>
      </c>
      <c r="D25" s="232">
        <v>6226768.220000001</v>
      </c>
      <c r="E25" s="239">
        <f t="shared" si="1"/>
        <v>164573.2</v>
      </c>
      <c r="F25" s="208">
        <v>164573.2</v>
      </c>
      <c r="G25" s="208"/>
      <c r="H25" s="221"/>
      <c r="I25" s="239">
        <f t="shared" si="2"/>
        <v>0</v>
      </c>
      <c r="J25" s="208"/>
      <c r="K25" s="208"/>
      <c r="L25" s="221"/>
      <c r="M25" s="643">
        <f t="shared" si="3"/>
        <v>6391341.420000001</v>
      </c>
      <c r="O25" s="79"/>
      <c r="P25" s="79"/>
    </row>
    <row r="26" spans="1:16" ht="13.5" thickBot="1">
      <c r="A26" s="73" t="s">
        <v>1120</v>
      </c>
      <c r="B26" s="217" t="s">
        <v>1121</v>
      </c>
      <c r="C26" s="226" t="s">
        <v>478</v>
      </c>
      <c r="D26" s="232">
        <v>0</v>
      </c>
      <c r="E26" s="239">
        <f t="shared" si="1"/>
        <v>0</v>
      </c>
      <c r="F26" s="208"/>
      <c r="G26" s="208"/>
      <c r="H26" s="221"/>
      <c r="I26" s="239">
        <f t="shared" si="2"/>
        <v>0</v>
      </c>
      <c r="J26" s="208"/>
      <c r="K26" s="208"/>
      <c r="L26" s="221"/>
      <c r="M26" s="232">
        <f t="shared" si="3"/>
        <v>0</v>
      </c>
      <c r="O26" s="79"/>
      <c r="P26" s="79"/>
    </row>
    <row r="27" spans="1:16" ht="12.75">
      <c r="A27" s="73" t="s">
        <v>1122</v>
      </c>
      <c r="B27" s="218" t="s">
        <v>1123</v>
      </c>
      <c r="C27" s="227" t="s">
        <v>1124</v>
      </c>
      <c r="D27" s="232">
        <v>758826.38</v>
      </c>
      <c r="E27" s="239">
        <f t="shared" si="1"/>
        <v>18019.21</v>
      </c>
      <c r="F27" s="208">
        <v>18019.21</v>
      </c>
      <c r="G27" s="208"/>
      <c r="H27" s="221"/>
      <c r="I27" s="239">
        <f t="shared" si="2"/>
        <v>0</v>
      </c>
      <c r="J27" s="208"/>
      <c r="K27" s="208"/>
      <c r="L27" s="221"/>
      <c r="M27" s="232">
        <f t="shared" si="3"/>
        <v>776845.59</v>
      </c>
      <c r="O27" s="79"/>
      <c r="P27" s="79"/>
    </row>
    <row r="28" spans="1:16" ht="12.75">
      <c r="A28" s="73" t="s">
        <v>1125</v>
      </c>
      <c r="B28" s="215" t="s">
        <v>1126</v>
      </c>
      <c r="C28" s="225" t="s">
        <v>1127</v>
      </c>
      <c r="D28" s="232">
        <v>0</v>
      </c>
      <c r="E28" s="239">
        <f t="shared" si="1"/>
        <v>0</v>
      </c>
      <c r="F28" s="208"/>
      <c r="G28" s="208"/>
      <c r="H28" s="221"/>
      <c r="I28" s="239">
        <f t="shared" si="2"/>
        <v>0</v>
      </c>
      <c r="J28" s="208"/>
      <c r="K28" s="208"/>
      <c r="L28" s="221"/>
      <c r="M28" s="232">
        <f t="shared" si="3"/>
        <v>0</v>
      </c>
      <c r="O28" s="79"/>
      <c r="P28" s="79"/>
    </row>
    <row r="29" spans="1:16" ht="25.5">
      <c r="A29" s="72" t="s">
        <v>146</v>
      </c>
      <c r="B29" s="215" t="s">
        <v>1128</v>
      </c>
      <c r="C29" s="225" t="s">
        <v>1129</v>
      </c>
      <c r="D29" s="232">
        <v>510860.57</v>
      </c>
      <c r="E29" s="239">
        <f t="shared" si="1"/>
        <v>4448.84</v>
      </c>
      <c r="F29" s="208">
        <v>4448.84</v>
      </c>
      <c r="G29" s="208"/>
      <c r="H29" s="221"/>
      <c r="I29" s="239">
        <f t="shared" si="2"/>
        <v>0</v>
      </c>
      <c r="J29" s="208"/>
      <c r="K29" s="208"/>
      <c r="L29" s="221"/>
      <c r="M29" s="232">
        <f t="shared" si="3"/>
        <v>515309.41000000003</v>
      </c>
      <c r="O29" s="79"/>
      <c r="P29" s="79"/>
    </row>
    <row r="30" spans="1:16" ht="12.75">
      <c r="A30" s="73" t="s">
        <v>1130</v>
      </c>
      <c r="B30" s="215" t="s">
        <v>1131</v>
      </c>
      <c r="C30" s="225" t="s">
        <v>1132</v>
      </c>
      <c r="D30" s="232">
        <v>842834.32</v>
      </c>
      <c r="E30" s="239">
        <f t="shared" si="1"/>
        <v>88300</v>
      </c>
      <c r="F30" s="646">
        <f>88300</f>
        <v>88300</v>
      </c>
      <c r="G30" s="208"/>
      <c r="H30" s="221"/>
      <c r="I30" s="239">
        <f t="shared" si="2"/>
        <v>0</v>
      </c>
      <c r="J30" s="208"/>
      <c r="K30" s="208"/>
      <c r="L30" s="221"/>
      <c r="M30" s="232">
        <f t="shared" si="3"/>
        <v>931134.32</v>
      </c>
      <c r="O30" s="80"/>
      <c r="P30" s="79"/>
    </row>
    <row r="31" spans="1:16" ht="12.75">
      <c r="A31" s="73" t="s">
        <v>0</v>
      </c>
      <c r="B31" s="215" t="s">
        <v>1</v>
      </c>
      <c r="C31" s="225" t="s">
        <v>2</v>
      </c>
      <c r="D31" s="232">
        <v>66000</v>
      </c>
      <c r="E31" s="239">
        <f t="shared" si="1"/>
        <v>0</v>
      </c>
      <c r="F31" s="208"/>
      <c r="G31" s="208"/>
      <c r="H31" s="221"/>
      <c r="I31" s="239">
        <f t="shared" si="2"/>
        <v>0</v>
      </c>
      <c r="J31" s="208"/>
      <c r="K31" s="208"/>
      <c r="L31" s="221"/>
      <c r="M31" s="232">
        <f t="shared" si="3"/>
        <v>66000</v>
      </c>
      <c r="O31" s="79"/>
      <c r="P31" s="79"/>
    </row>
    <row r="32" spans="1:16" ht="13.5">
      <c r="A32" s="206" t="s">
        <v>3</v>
      </c>
      <c r="B32" s="215" t="s">
        <v>4</v>
      </c>
      <c r="C32" s="225" t="s">
        <v>385</v>
      </c>
      <c r="D32" s="232">
        <v>0</v>
      </c>
      <c r="E32" s="239">
        <f t="shared" si="1"/>
        <v>0</v>
      </c>
      <c r="F32" s="208"/>
      <c r="G32" s="208"/>
      <c r="H32" s="221"/>
      <c r="I32" s="239">
        <f t="shared" si="2"/>
        <v>0</v>
      </c>
      <c r="J32" s="208"/>
      <c r="K32" s="208"/>
      <c r="L32" s="221"/>
      <c r="M32" s="232">
        <f t="shared" si="3"/>
        <v>0</v>
      </c>
      <c r="O32" s="79">
        <f>Баланс!E48-D32</f>
        <v>0</v>
      </c>
      <c r="P32" s="79">
        <f>Баланс!I48-M32</f>
        <v>0</v>
      </c>
    </row>
    <row r="33" spans="1:16" ht="13.5">
      <c r="A33" s="206" t="s">
        <v>5</v>
      </c>
      <c r="B33" s="215" t="s">
        <v>6</v>
      </c>
      <c r="C33" s="225" t="s">
        <v>387</v>
      </c>
      <c r="D33" s="232">
        <v>0</v>
      </c>
      <c r="E33" s="239">
        <f t="shared" si="1"/>
        <v>0</v>
      </c>
      <c r="F33" s="208"/>
      <c r="G33" s="208"/>
      <c r="H33" s="221"/>
      <c r="I33" s="239">
        <f t="shared" si="2"/>
        <v>0</v>
      </c>
      <c r="J33" s="208"/>
      <c r="K33" s="208"/>
      <c r="L33" s="221"/>
      <c r="M33" s="232">
        <f t="shared" si="3"/>
        <v>0</v>
      </c>
      <c r="O33" s="79">
        <f>Баланс!E53-D33</f>
        <v>0</v>
      </c>
      <c r="P33" s="79">
        <f>Баланс!I53-M33</f>
        <v>0</v>
      </c>
    </row>
    <row r="34" spans="1:16" ht="12.75">
      <c r="A34" s="207" t="s">
        <v>7</v>
      </c>
      <c r="B34" s="215" t="s">
        <v>8</v>
      </c>
      <c r="C34" s="225" t="s">
        <v>833</v>
      </c>
      <c r="D34" s="232">
        <v>0</v>
      </c>
      <c r="E34" s="239">
        <f t="shared" si="1"/>
        <v>0</v>
      </c>
      <c r="F34" s="208"/>
      <c r="G34" s="208"/>
      <c r="H34" s="221"/>
      <c r="I34" s="239">
        <f t="shared" si="2"/>
        <v>0</v>
      </c>
      <c r="J34" s="208"/>
      <c r="K34" s="208"/>
      <c r="L34" s="221"/>
      <c r="M34" s="232">
        <f t="shared" si="3"/>
        <v>0</v>
      </c>
      <c r="O34" s="79"/>
      <c r="P34" s="79"/>
    </row>
    <row r="35" spans="1:16" ht="13.5">
      <c r="A35" s="205" t="s">
        <v>9</v>
      </c>
      <c r="B35" s="215"/>
      <c r="C35" s="225"/>
      <c r="D35" s="232">
        <v>0</v>
      </c>
      <c r="E35" s="239">
        <f t="shared" si="1"/>
        <v>0</v>
      </c>
      <c r="F35" s="208"/>
      <c r="G35" s="208"/>
      <c r="H35" s="221"/>
      <c r="I35" s="239">
        <f t="shared" si="2"/>
        <v>0</v>
      </c>
      <c r="J35" s="208"/>
      <c r="K35" s="208"/>
      <c r="L35" s="221"/>
      <c r="M35" s="232">
        <f t="shared" si="3"/>
        <v>0</v>
      </c>
      <c r="O35" s="79"/>
      <c r="P35" s="79"/>
    </row>
    <row r="36" spans="1:16" ht="27">
      <c r="A36" s="206" t="s">
        <v>10</v>
      </c>
      <c r="B36" s="215" t="s">
        <v>11</v>
      </c>
      <c r="C36" s="225" t="s">
        <v>812</v>
      </c>
      <c r="D36" s="232">
        <v>0</v>
      </c>
      <c r="E36" s="239">
        <f t="shared" si="1"/>
        <v>0</v>
      </c>
      <c r="F36" s="208"/>
      <c r="G36" s="208"/>
      <c r="H36" s="221"/>
      <c r="I36" s="239">
        <f t="shared" si="2"/>
        <v>0</v>
      </c>
      <c r="J36" s="208"/>
      <c r="K36" s="208"/>
      <c r="L36" s="221"/>
      <c r="M36" s="232">
        <f t="shared" si="3"/>
        <v>0</v>
      </c>
      <c r="O36" s="79"/>
      <c r="P36" s="79"/>
    </row>
    <row r="37" spans="1:16" ht="27">
      <c r="A37" s="206" t="s">
        <v>12</v>
      </c>
      <c r="B37" s="215" t="s">
        <v>13</v>
      </c>
      <c r="C37" s="225" t="s">
        <v>814</v>
      </c>
      <c r="D37" s="232">
        <v>0</v>
      </c>
      <c r="E37" s="239">
        <f t="shared" si="1"/>
        <v>0</v>
      </c>
      <c r="F37" s="208"/>
      <c r="G37" s="208"/>
      <c r="H37" s="221"/>
      <c r="I37" s="239">
        <f t="shared" si="2"/>
        <v>0</v>
      </c>
      <c r="J37" s="208"/>
      <c r="K37" s="208"/>
      <c r="L37" s="221"/>
      <c r="M37" s="232">
        <f t="shared" si="3"/>
        <v>0</v>
      </c>
      <c r="O37" s="79"/>
      <c r="P37" s="79"/>
    </row>
    <row r="38" spans="1:16" ht="12.75">
      <c r="A38" s="207" t="s">
        <v>14</v>
      </c>
      <c r="B38" s="215" t="s">
        <v>339</v>
      </c>
      <c r="C38" s="225" t="s">
        <v>393</v>
      </c>
      <c r="D38" s="643">
        <v>8612331</v>
      </c>
      <c r="E38" s="639">
        <f aca="true" t="shared" si="6" ref="E38:L38">SUM(E40:E42)</f>
        <v>-6299913</v>
      </c>
      <c r="F38" s="208">
        <f t="shared" si="6"/>
        <v>0</v>
      </c>
      <c r="G38" s="208">
        <f t="shared" si="6"/>
        <v>0</v>
      </c>
      <c r="H38" s="221">
        <f t="shared" si="6"/>
        <v>-6299913</v>
      </c>
      <c r="I38" s="239">
        <f t="shared" si="6"/>
        <v>0</v>
      </c>
      <c r="J38" s="208">
        <f t="shared" si="6"/>
        <v>0</v>
      </c>
      <c r="K38" s="208">
        <f t="shared" si="6"/>
        <v>0</v>
      </c>
      <c r="L38" s="221">
        <f t="shared" si="6"/>
        <v>0</v>
      </c>
      <c r="M38" s="232">
        <f t="shared" si="3"/>
        <v>2312418</v>
      </c>
      <c r="O38" s="79">
        <f>Баланс!E45-D38</f>
        <v>0</v>
      </c>
      <c r="P38" s="79">
        <f>Баланс!I45-M38</f>
        <v>0</v>
      </c>
    </row>
    <row r="39" spans="1:16" ht="13.5">
      <c r="A39" s="205" t="s">
        <v>15</v>
      </c>
      <c r="B39" s="215"/>
      <c r="C39" s="225"/>
      <c r="D39" s="232">
        <v>8612331</v>
      </c>
      <c r="E39" s="239">
        <f aca="true" t="shared" si="7" ref="E39:L39">SUM(E40:E42)</f>
        <v>-6299913</v>
      </c>
      <c r="F39" s="208">
        <f t="shared" si="7"/>
        <v>0</v>
      </c>
      <c r="G39" s="208">
        <f t="shared" si="7"/>
        <v>0</v>
      </c>
      <c r="H39" s="221">
        <f t="shared" si="7"/>
        <v>-6299913</v>
      </c>
      <c r="I39" s="239">
        <f t="shared" si="7"/>
        <v>0</v>
      </c>
      <c r="J39" s="208">
        <f t="shared" si="7"/>
        <v>0</v>
      </c>
      <c r="K39" s="208">
        <f t="shared" si="7"/>
        <v>0</v>
      </c>
      <c r="L39" s="221">
        <f t="shared" si="7"/>
        <v>0</v>
      </c>
      <c r="M39" s="232">
        <f t="shared" si="3"/>
        <v>2312418</v>
      </c>
      <c r="O39" s="79"/>
      <c r="P39" s="79"/>
    </row>
    <row r="40" spans="1:16" ht="12.75">
      <c r="A40" s="73" t="s">
        <v>16</v>
      </c>
      <c r="B40" s="215" t="s">
        <v>17</v>
      </c>
      <c r="C40" s="225" t="s">
        <v>18</v>
      </c>
      <c r="D40" s="232">
        <v>8612331</v>
      </c>
      <c r="E40" s="239">
        <f t="shared" si="1"/>
        <v>-6299913</v>
      </c>
      <c r="F40" s="208"/>
      <c r="G40" s="208"/>
      <c r="H40" s="221">
        <v>-6299913</v>
      </c>
      <c r="I40" s="239">
        <f t="shared" si="2"/>
        <v>0</v>
      </c>
      <c r="J40" s="208"/>
      <c r="K40" s="208"/>
      <c r="L40" s="221"/>
      <c r="M40" s="232">
        <f t="shared" si="3"/>
        <v>2312418</v>
      </c>
      <c r="O40" s="79"/>
      <c r="P40" s="79"/>
    </row>
    <row r="41" spans="1:16" ht="12.75">
      <c r="A41" s="73" t="s">
        <v>19</v>
      </c>
      <c r="B41" s="215" t="s">
        <v>20</v>
      </c>
      <c r="C41" s="225" t="s">
        <v>818</v>
      </c>
      <c r="D41" s="232">
        <v>0</v>
      </c>
      <c r="E41" s="239">
        <f t="shared" si="1"/>
        <v>0</v>
      </c>
      <c r="F41" s="208"/>
      <c r="G41" s="208"/>
      <c r="H41" s="221"/>
      <c r="I41" s="239">
        <f t="shared" si="2"/>
        <v>0</v>
      </c>
      <c r="J41" s="208"/>
      <c r="K41" s="208"/>
      <c r="L41" s="221"/>
      <c r="M41" s="232">
        <f t="shared" si="3"/>
        <v>0</v>
      </c>
      <c r="O41" s="79"/>
      <c r="P41" s="79"/>
    </row>
    <row r="42" spans="1:16" ht="12.75">
      <c r="A42" s="73" t="s">
        <v>21</v>
      </c>
      <c r="B42" s="215" t="s">
        <v>22</v>
      </c>
      <c r="C42" s="225" t="s">
        <v>820</v>
      </c>
      <c r="D42" s="232">
        <v>0</v>
      </c>
      <c r="E42" s="239">
        <f t="shared" si="1"/>
        <v>0</v>
      </c>
      <c r="F42" s="208"/>
      <c r="G42" s="208"/>
      <c r="H42" s="221"/>
      <c r="I42" s="239">
        <f t="shared" si="2"/>
        <v>0</v>
      </c>
      <c r="J42" s="208"/>
      <c r="K42" s="208"/>
      <c r="L42" s="221"/>
      <c r="M42" s="232">
        <f t="shared" si="3"/>
        <v>0</v>
      </c>
      <c r="O42" s="79"/>
      <c r="P42" s="79"/>
    </row>
    <row r="43" spans="1:16" ht="27">
      <c r="A43" s="206" t="s">
        <v>23</v>
      </c>
      <c r="B43" s="215" t="s">
        <v>24</v>
      </c>
      <c r="C43" s="225" t="s">
        <v>415</v>
      </c>
      <c r="D43" s="232">
        <v>0</v>
      </c>
      <c r="E43" s="239">
        <f t="shared" si="1"/>
        <v>0</v>
      </c>
      <c r="F43" s="208"/>
      <c r="G43" s="208"/>
      <c r="H43" s="221"/>
      <c r="I43" s="239">
        <f t="shared" si="2"/>
        <v>0</v>
      </c>
      <c r="J43" s="208"/>
      <c r="K43" s="208"/>
      <c r="L43" s="221"/>
      <c r="M43" s="232">
        <f t="shared" si="3"/>
        <v>0</v>
      </c>
      <c r="O43" s="79"/>
      <c r="P43" s="79"/>
    </row>
    <row r="44" spans="1:16" ht="12.75">
      <c r="A44" s="207" t="s">
        <v>25</v>
      </c>
      <c r="B44" s="215" t="s">
        <v>340</v>
      </c>
      <c r="C44" s="225" t="s">
        <v>858</v>
      </c>
      <c r="D44" s="232">
        <v>0</v>
      </c>
      <c r="E44" s="681">
        <f aca="true" t="shared" si="8" ref="E44:L44">SUM(E45:E47)</f>
        <v>62721.53</v>
      </c>
      <c r="F44" s="660">
        <f t="shared" si="8"/>
        <v>61672.33</v>
      </c>
      <c r="G44" s="657">
        <f t="shared" si="8"/>
        <v>1049.2</v>
      </c>
      <c r="H44" s="661">
        <f t="shared" si="8"/>
        <v>0</v>
      </c>
      <c r="I44" s="681">
        <f t="shared" si="8"/>
        <v>62721.53</v>
      </c>
      <c r="J44" s="660">
        <f t="shared" si="8"/>
        <v>61672.33</v>
      </c>
      <c r="K44" s="219">
        <f t="shared" si="8"/>
        <v>1049.2</v>
      </c>
      <c r="L44" s="221">
        <f t="shared" si="8"/>
        <v>0</v>
      </c>
      <c r="M44" s="643">
        <f t="shared" si="3"/>
        <v>0</v>
      </c>
      <c r="O44" s="79">
        <f>Баланс!E46-D44</f>
        <v>0</v>
      </c>
      <c r="P44" s="79">
        <f>Баланс!I46-M44</f>
        <v>0</v>
      </c>
    </row>
    <row r="45" spans="1:16" ht="13.5">
      <c r="A45" s="205" t="s">
        <v>26</v>
      </c>
      <c r="B45" s="215"/>
      <c r="C45" s="225"/>
      <c r="D45" s="232">
        <v>0</v>
      </c>
      <c r="E45" s="649">
        <f t="shared" si="1"/>
        <v>62721.53</v>
      </c>
      <c r="F45" s="219">
        <v>61672.33</v>
      </c>
      <c r="G45" s="219">
        <f>380+669.2</f>
        <v>1049.2</v>
      </c>
      <c r="H45" s="240"/>
      <c r="I45" s="649">
        <f>J45+K45+L45</f>
        <v>62721.53</v>
      </c>
      <c r="J45" s="219">
        <v>61672.33</v>
      </c>
      <c r="K45" s="219">
        <f>380+669.2</f>
        <v>1049.2</v>
      </c>
      <c r="L45" s="221"/>
      <c r="M45" s="232">
        <f t="shared" si="3"/>
        <v>0</v>
      </c>
      <c r="O45" s="79"/>
      <c r="P45" s="79"/>
    </row>
    <row r="46" spans="1:16" ht="13.5">
      <c r="A46" s="206" t="s">
        <v>27</v>
      </c>
      <c r="B46" s="215" t="s">
        <v>28</v>
      </c>
      <c r="C46" s="225" t="s">
        <v>400</v>
      </c>
      <c r="D46" s="232">
        <v>0</v>
      </c>
      <c r="E46" s="239">
        <f t="shared" si="1"/>
        <v>0</v>
      </c>
      <c r="F46" s="208"/>
      <c r="G46" s="208"/>
      <c r="H46" s="221"/>
      <c r="I46" s="239">
        <f t="shared" si="2"/>
        <v>0</v>
      </c>
      <c r="J46" s="208"/>
      <c r="K46" s="208"/>
      <c r="L46" s="221"/>
      <c r="M46" s="232">
        <f t="shared" si="3"/>
        <v>0</v>
      </c>
      <c r="O46" s="79"/>
      <c r="P46" s="79"/>
    </row>
    <row r="47" spans="1:16" ht="14.25" thickBot="1">
      <c r="A47" s="206" t="s">
        <v>29</v>
      </c>
      <c r="B47" s="217" t="s">
        <v>30</v>
      </c>
      <c r="C47" s="226" t="s">
        <v>869</v>
      </c>
      <c r="D47" s="233">
        <v>0</v>
      </c>
      <c r="E47" s="241">
        <f t="shared" si="1"/>
        <v>0</v>
      </c>
      <c r="F47" s="209"/>
      <c r="G47" s="209"/>
      <c r="H47" s="222"/>
      <c r="I47" s="241">
        <f t="shared" si="2"/>
        <v>0</v>
      </c>
      <c r="J47" s="209"/>
      <c r="K47" s="209"/>
      <c r="L47" s="222"/>
      <c r="M47" s="233">
        <f t="shared" si="3"/>
        <v>0</v>
      </c>
      <c r="O47" s="79"/>
      <c r="P47" s="79"/>
    </row>
    <row r="48" spans="1:16" ht="13.5" thickBot="1">
      <c r="A48" s="1"/>
      <c r="B48" s="1"/>
      <c r="C48" s="1"/>
      <c r="D48" s="211"/>
      <c r="E48" s="244">
        <f>'Фин рез'!E82-E44</f>
        <v>0</v>
      </c>
      <c r="F48" s="211"/>
      <c r="G48" s="211"/>
      <c r="H48" s="211"/>
      <c r="I48" s="244">
        <f>'Фин рез'!E83-I44</f>
        <v>0</v>
      </c>
      <c r="J48" s="211"/>
      <c r="K48" s="211"/>
      <c r="L48" s="211"/>
      <c r="M48" s="211"/>
      <c r="O48" s="79"/>
      <c r="P48" s="79"/>
    </row>
    <row r="49" spans="1:16" ht="14.25" thickBot="1">
      <c r="A49" s="870" t="s">
        <v>102</v>
      </c>
      <c r="B49" s="870"/>
      <c r="C49" s="870"/>
      <c r="D49" s="870"/>
      <c r="E49" s="870"/>
      <c r="F49" s="870"/>
      <c r="G49" s="870"/>
      <c r="H49" s="870"/>
      <c r="I49" s="870"/>
      <c r="J49" s="870"/>
      <c r="K49" s="870"/>
      <c r="L49" s="870"/>
      <c r="M49" s="870"/>
      <c r="O49" s="79"/>
      <c r="P49" s="79"/>
    </row>
    <row r="50" spans="1:16" ht="12.75">
      <c r="A50" s="46" t="s">
        <v>1080</v>
      </c>
      <c r="B50" s="46"/>
      <c r="C50" s="51" t="s">
        <v>1070</v>
      </c>
      <c r="D50" s="228" t="s">
        <v>1081</v>
      </c>
      <c r="E50" s="872" t="s">
        <v>172</v>
      </c>
      <c r="F50" s="873"/>
      <c r="G50" s="873"/>
      <c r="H50" s="874"/>
      <c r="I50" s="872" t="s">
        <v>175</v>
      </c>
      <c r="J50" s="873"/>
      <c r="K50" s="873"/>
      <c r="L50" s="874"/>
      <c r="M50" s="228" t="s">
        <v>1081</v>
      </c>
      <c r="O50" s="79"/>
      <c r="P50" s="79"/>
    </row>
    <row r="51" spans="1:16" ht="63.75">
      <c r="A51" s="48" t="s">
        <v>1084</v>
      </c>
      <c r="B51" s="49" t="s">
        <v>1085</v>
      </c>
      <c r="C51" s="49" t="s">
        <v>1086</v>
      </c>
      <c r="D51" s="229" t="s">
        <v>1087</v>
      </c>
      <c r="E51" s="234" t="s">
        <v>980</v>
      </c>
      <c r="F51" s="203" t="s">
        <v>179</v>
      </c>
      <c r="G51" s="203" t="s">
        <v>173</v>
      </c>
      <c r="H51" s="235" t="s">
        <v>174</v>
      </c>
      <c r="I51" s="242" t="s">
        <v>980</v>
      </c>
      <c r="J51" s="203" t="s">
        <v>178</v>
      </c>
      <c r="K51" s="203" t="s">
        <v>176</v>
      </c>
      <c r="L51" s="235" t="s">
        <v>177</v>
      </c>
      <c r="M51" s="243" t="s">
        <v>1090</v>
      </c>
      <c r="O51" s="79"/>
      <c r="P51" s="79"/>
    </row>
    <row r="52" spans="1:16" ht="13.5" thickBot="1">
      <c r="A52" s="47">
        <v>1</v>
      </c>
      <c r="B52" s="51">
        <v>2</v>
      </c>
      <c r="C52" s="51">
        <v>3</v>
      </c>
      <c r="D52" s="230">
        <v>4</v>
      </c>
      <c r="E52" s="236">
        <v>5</v>
      </c>
      <c r="F52" s="51">
        <v>6</v>
      </c>
      <c r="G52" s="51">
        <v>7</v>
      </c>
      <c r="H52" s="237">
        <v>8</v>
      </c>
      <c r="I52" s="236">
        <v>9</v>
      </c>
      <c r="J52" s="51">
        <v>10</v>
      </c>
      <c r="K52" s="51">
        <v>11</v>
      </c>
      <c r="L52" s="237">
        <v>12</v>
      </c>
      <c r="M52" s="230">
        <v>13</v>
      </c>
      <c r="O52" s="79"/>
      <c r="P52" s="79"/>
    </row>
    <row r="53" spans="1:16" ht="13.5">
      <c r="A53" s="71" t="s">
        <v>31</v>
      </c>
      <c r="B53" s="11" t="s">
        <v>337</v>
      </c>
      <c r="C53" s="12" t="s">
        <v>422</v>
      </c>
      <c r="D53" s="43">
        <v>11737558.66</v>
      </c>
      <c r="E53" s="43">
        <f aca="true" t="shared" si="9" ref="E53:L53">E13</f>
        <v>88300</v>
      </c>
      <c r="F53" s="43">
        <f t="shared" si="9"/>
        <v>88300</v>
      </c>
      <c r="G53" s="43">
        <f t="shared" si="9"/>
        <v>0</v>
      </c>
      <c r="H53" s="43">
        <f t="shared" si="9"/>
        <v>0</v>
      </c>
      <c r="I53" s="43">
        <f t="shared" si="9"/>
        <v>0</v>
      </c>
      <c r="J53" s="43">
        <f t="shared" si="9"/>
        <v>0</v>
      </c>
      <c r="K53" s="43">
        <f t="shared" si="9"/>
        <v>0</v>
      </c>
      <c r="L53" s="43">
        <f t="shared" si="9"/>
        <v>0</v>
      </c>
      <c r="M53" s="246">
        <f aca="true" t="shared" si="10" ref="M53:M79">D53+E53-I53</f>
        <v>11825858.66</v>
      </c>
      <c r="O53" s="79">
        <f>Баланс!E18-D53</f>
        <v>0</v>
      </c>
      <c r="P53" s="79">
        <f>Баланс!I18-M53</f>
        <v>0</v>
      </c>
    </row>
    <row r="54" spans="1:16" ht="12.75">
      <c r="A54" s="72" t="s">
        <v>129</v>
      </c>
      <c r="B54" s="15" t="s">
        <v>468</v>
      </c>
      <c r="C54" s="16" t="s">
        <v>33</v>
      </c>
      <c r="D54" s="44">
        <v>9321930</v>
      </c>
      <c r="E54" s="44">
        <f aca="true" t="shared" si="11" ref="E54:L54">E15+E16+E17</f>
        <v>0</v>
      </c>
      <c r="F54" s="44">
        <f t="shared" si="11"/>
        <v>0</v>
      </c>
      <c r="G54" s="44">
        <f t="shared" si="11"/>
        <v>0</v>
      </c>
      <c r="H54" s="44">
        <f t="shared" si="11"/>
        <v>0</v>
      </c>
      <c r="I54" s="44">
        <f t="shared" si="11"/>
        <v>0</v>
      </c>
      <c r="J54" s="44">
        <f t="shared" si="11"/>
        <v>0</v>
      </c>
      <c r="K54" s="44">
        <f t="shared" si="11"/>
        <v>0</v>
      </c>
      <c r="L54" s="44">
        <f t="shared" si="11"/>
        <v>0</v>
      </c>
      <c r="M54" s="247">
        <f t="shared" si="10"/>
        <v>9321930</v>
      </c>
      <c r="O54" s="79">
        <f>Баланс!E19-D54</f>
        <v>0</v>
      </c>
      <c r="P54" s="79">
        <f>Баланс!I19-M54</f>
        <v>0</v>
      </c>
    </row>
    <row r="55" spans="1:16" ht="12.75">
      <c r="A55" s="73" t="s">
        <v>34</v>
      </c>
      <c r="B55" s="15" t="s">
        <v>615</v>
      </c>
      <c r="C55" s="16" t="s">
        <v>35</v>
      </c>
      <c r="D55" s="44">
        <v>0</v>
      </c>
      <c r="E55" s="44">
        <f>F55+G55+H55</f>
        <v>0</v>
      </c>
      <c r="F55" s="44"/>
      <c r="G55" s="44"/>
      <c r="H55" s="44"/>
      <c r="I55" s="44">
        <f>J55+K55+L55</f>
        <v>0</v>
      </c>
      <c r="J55" s="44"/>
      <c r="K55" s="44"/>
      <c r="L55" s="44"/>
      <c r="M55" s="247">
        <f t="shared" si="10"/>
        <v>0</v>
      </c>
      <c r="O55" s="79">
        <f>Баланс!E20-D55</f>
        <v>0</v>
      </c>
      <c r="P55" s="79">
        <f>Баланс!I20-M55</f>
        <v>0</v>
      </c>
    </row>
    <row r="56" spans="1:16" ht="27">
      <c r="A56" s="74" t="s">
        <v>36</v>
      </c>
      <c r="B56" s="52" t="s">
        <v>1114</v>
      </c>
      <c r="C56" s="53" t="s">
        <v>410</v>
      </c>
      <c r="D56" s="69">
        <v>8507069.530000001</v>
      </c>
      <c r="E56" s="69">
        <f aca="true" t="shared" si="12" ref="E56:L56">E23</f>
        <v>275341.25</v>
      </c>
      <c r="F56" s="69">
        <f t="shared" si="12"/>
        <v>275341.25</v>
      </c>
      <c r="G56" s="69">
        <f t="shared" si="12"/>
        <v>0</v>
      </c>
      <c r="H56" s="69">
        <f t="shared" si="12"/>
        <v>0</v>
      </c>
      <c r="I56" s="69">
        <f t="shared" si="12"/>
        <v>0</v>
      </c>
      <c r="J56" s="69">
        <f t="shared" si="12"/>
        <v>0</v>
      </c>
      <c r="K56" s="69">
        <f t="shared" si="12"/>
        <v>0</v>
      </c>
      <c r="L56" s="69">
        <f t="shared" si="12"/>
        <v>0</v>
      </c>
      <c r="M56" s="247">
        <f t="shared" si="10"/>
        <v>8782410.780000001</v>
      </c>
      <c r="O56" s="79">
        <f>Баланс!E23-D56</f>
        <v>0</v>
      </c>
      <c r="P56" s="79">
        <f>Баланс!I23-M56</f>
        <v>0</v>
      </c>
    </row>
    <row r="57" spans="1:16" ht="12.75">
      <c r="A57" s="75" t="s">
        <v>129</v>
      </c>
      <c r="B57" s="54" t="s">
        <v>442</v>
      </c>
      <c r="C57" s="55" t="s">
        <v>891</v>
      </c>
      <c r="D57" s="68">
        <v>6328548.260000001</v>
      </c>
      <c r="E57" s="68">
        <f aca="true" t="shared" si="13" ref="E57:L57">E24+E25+E26</f>
        <v>164573.2</v>
      </c>
      <c r="F57" s="68">
        <f t="shared" si="13"/>
        <v>164573.2</v>
      </c>
      <c r="G57" s="68">
        <f t="shared" si="13"/>
        <v>0</v>
      </c>
      <c r="H57" s="68">
        <f t="shared" si="13"/>
        <v>0</v>
      </c>
      <c r="I57" s="68">
        <f t="shared" si="13"/>
        <v>0</v>
      </c>
      <c r="J57" s="68">
        <f t="shared" si="13"/>
        <v>0</v>
      </c>
      <c r="K57" s="68">
        <f t="shared" si="13"/>
        <v>0</v>
      </c>
      <c r="L57" s="68">
        <f t="shared" si="13"/>
        <v>0</v>
      </c>
      <c r="M57" s="247">
        <f t="shared" si="10"/>
        <v>6493121.460000001</v>
      </c>
      <c r="O57" s="79">
        <f>Баланс!E24-D57</f>
        <v>0</v>
      </c>
      <c r="P57" s="79">
        <f>Баланс!I24-M57</f>
        <v>0</v>
      </c>
    </row>
    <row r="58" spans="1:16" ht="12.75">
      <c r="A58" s="73" t="s">
        <v>34</v>
      </c>
      <c r="B58" s="15"/>
      <c r="C58" s="16" t="s">
        <v>893</v>
      </c>
      <c r="D58" s="44">
        <v>0</v>
      </c>
      <c r="E58" s="44">
        <f>F58+G58+H58</f>
        <v>0</v>
      </c>
      <c r="F58" s="44"/>
      <c r="G58" s="44"/>
      <c r="H58" s="44"/>
      <c r="I58" s="44">
        <f>J58+K58+L58</f>
        <v>0</v>
      </c>
      <c r="J58" s="44"/>
      <c r="K58" s="44"/>
      <c r="L58" s="44"/>
      <c r="M58" s="247">
        <f t="shared" si="10"/>
        <v>0</v>
      </c>
      <c r="O58" s="79">
        <f>Баланс!E25-D58</f>
        <v>0</v>
      </c>
      <c r="P58" s="79">
        <f>Баланс!I25-M58</f>
        <v>0</v>
      </c>
    </row>
    <row r="59" spans="1:16" ht="27">
      <c r="A59" s="74" t="s">
        <v>37</v>
      </c>
      <c r="B59" s="52" t="s">
        <v>4</v>
      </c>
      <c r="C59" s="53" t="s">
        <v>423</v>
      </c>
      <c r="D59" s="69">
        <v>0</v>
      </c>
      <c r="E59" s="69">
        <f aca="true" t="shared" si="14" ref="E59:L59">E32</f>
        <v>0</v>
      </c>
      <c r="F59" s="69">
        <f t="shared" si="14"/>
        <v>0</v>
      </c>
      <c r="G59" s="69">
        <f t="shared" si="14"/>
        <v>0</v>
      </c>
      <c r="H59" s="69">
        <f t="shared" si="14"/>
        <v>0</v>
      </c>
      <c r="I59" s="69">
        <f t="shared" si="14"/>
        <v>0</v>
      </c>
      <c r="J59" s="69">
        <f t="shared" si="14"/>
        <v>0</v>
      </c>
      <c r="K59" s="69">
        <f t="shared" si="14"/>
        <v>0</v>
      </c>
      <c r="L59" s="69">
        <f t="shared" si="14"/>
        <v>0</v>
      </c>
      <c r="M59" s="247">
        <f t="shared" si="10"/>
        <v>0</v>
      </c>
      <c r="O59" s="79">
        <f>Баланс!E48-D59</f>
        <v>0</v>
      </c>
      <c r="P59" s="79">
        <f>Баланс!I48-M59</f>
        <v>0</v>
      </c>
    </row>
    <row r="60" spans="1:16" ht="12.75">
      <c r="A60" s="75" t="s">
        <v>129</v>
      </c>
      <c r="B60" s="54" t="s">
        <v>38</v>
      </c>
      <c r="C60" s="55" t="s">
        <v>424</v>
      </c>
      <c r="D60" s="70">
        <v>0</v>
      </c>
      <c r="E60" s="70"/>
      <c r="F60" s="70"/>
      <c r="G60" s="70"/>
      <c r="H60" s="70"/>
      <c r="I60" s="70"/>
      <c r="J60" s="70"/>
      <c r="K60" s="70"/>
      <c r="L60" s="70"/>
      <c r="M60" s="247">
        <f t="shared" si="10"/>
        <v>0</v>
      </c>
      <c r="O60" s="79">
        <f>Баланс!E49-D60</f>
        <v>0</v>
      </c>
      <c r="P60" s="79">
        <f>Баланс!I49-M60</f>
        <v>0</v>
      </c>
    </row>
    <row r="61" spans="1:16" ht="12.75">
      <c r="A61" s="73" t="s">
        <v>34</v>
      </c>
      <c r="B61" s="15" t="s">
        <v>39</v>
      </c>
      <c r="C61" s="16" t="s">
        <v>897</v>
      </c>
      <c r="D61" s="44">
        <v>0</v>
      </c>
      <c r="E61" s="44"/>
      <c r="F61" s="44"/>
      <c r="G61" s="44"/>
      <c r="H61" s="44"/>
      <c r="I61" s="44"/>
      <c r="J61" s="44"/>
      <c r="K61" s="44"/>
      <c r="L61" s="44"/>
      <c r="M61" s="247">
        <f t="shared" si="10"/>
        <v>0</v>
      </c>
      <c r="O61" s="79">
        <f>Баланс!E50-D61</f>
        <v>0</v>
      </c>
      <c r="P61" s="79">
        <f>Баланс!I50-M61</f>
        <v>0</v>
      </c>
    </row>
    <row r="62" spans="1:16" ht="13.5">
      <c r="A62" s="74" t="s">
        <v>40</v>
      </c>
      <c r="B62" s="52" t="s">
        <v>6</v>
      </c>
      <c r="C62" s="53" t="s">
        <v>910</v>
      </c>
      <c r="D62" s="69">
        <v>0</v>
      </c>
      <c r="E62" s="69">
        <f aca="true" t="shared" si="15" ref="E62:L62">E33</f>
        <v>0</v>
      </c>
      <c r="F62" s="69">
        <f t="shared" si="15"/>
        <v>0</v>
      </c>
      <c r="G62" s="69">
        <f t="shared" si="15"/>
        <v>0</v>
      </c>
      <c r="H62" s="69">
        <f t="shared" si="15"/>
        <v>0</v>
      </c>
      <c r="I62" s="69">
        <f t="shared" si="15"/>
        <v>0</v>
      </c>
      <c r="J62" s="69">
        <f t="shared" si="15"/>
        <v>0</v>
      </c>
      <c r="K62" s="69">
        <f t="shared" si="15"/>
        <v>0</v>
      </c>
      <c r="L62" s="69">
        <f t="shared" si="15"/>
        <v>0</v>
      </c>
      <c r="M62" s="247">
        <f t="shared" si="10"/>
        <v>0</v>
      </c>
      <c r="O62" s="79"/>
      <c r="P62" s="79"/>
    </row>
    <row r="63" spans="1:16" ht="12.75">
      <c r="A63" s="75" t="s">
        <v>129</v>
      </c>
      <c r="B63" s="54"/>
      <c r="C63" s="55" t="s">
        <v>41</v>
      </c>
      <c r="D63" s="70">
        <v>0</v>
      </c>
      <c r="E63" s="70"/>
      <c r="F63" s="70"/>
      <c r="G63" s="70"/>
      <c r="H63" s="70"/>
      <c r="I63" s="70"/>
      <c r="J63" s="70"/>
      <c r="K63" s="70"/>
      <c r="L63" s="70"/>
      <c r="M63" s="247">
        <f t="shared" si="10"/>
        <v>0</v>
      </c>
      <c r="O63" s="79"/>
      <c r="P63" s="79"/>
    </row>
    <row r="64" spans="1:16" ht="12.75">
      <c r="A64" s="73" t="s">
        <v>34</v>
      </c>
      <c r="B64" s="15"/>
      <c r="C64" s="16" t="s">
        <v>42</v>
      </c>
      <c r="D64" s="44">
        <v>0</v>
      </c>
      <c r="E64" s="44"/>
      <c r="F64" s="44"/>
      <c r="G64" s="44"/>
      <c r="H64" s="44"/>
      <c r="I64" s="44"/>
      <c r="J64" s="44"/>
      <c r="K64" s="44"/>
      <c r="L64" s="44"/>
      <c r="M64" s="247">
        <f t="shared" si="10"/>
        <v>0</v>
      </c>
      <c r="O64" s="79"/>
      <c r="P64" s="79"/>
    </row>
    <row r="65" spans="1:16" ht="13.5">
      <c r="A65" s="71" t="s">
        <v>43</v>
      </c>
      <c r="B65" s="15" t="s">
        <v>8</v>
      </c>
      <c r="C65" s="16" t="s">
        <v>900</v>
      </c>
      <c r="D65" s="44">
        <v>0</v>
      </c>
      <c r="E65" s="44">
        <f aca="true" t="shared" si="16" ref="E65:L65">E35</f>
        <v>0</v>
      </c>
      <c r="F65" s="44">
        <f t="shared" si="16"/>
        <v>0</v>
      </c>
      <c r="G65" s="44">
        <f t="shared" si="16"/>
        <v>0</v>
      </c>
      <c r="H65" s="44">
        <f t="shared" si="16"/>
        <v>0</v>
      </c>
      <c r="I65" s="44">
        <f t="shared" si="16"/>
        <v>0</v>
      </c>
      <c r="J65" s="44">
        <f t="shared" si="16"/>
        <v>0</v>
      </c>
      <c r="K65" s="44">
        <f t="shared" si="16"/>
        <v>0</v>
      </c>
      <c r="L65" s="44">
        <f t="shared" si="16"/>
        <v>0</v>
      </c>
      <c r="M65" s="247">
        <f t="shared" si="10"/>
        <v>0</v>
      </c>
      <c r="O65" s="79"/>
      <c r="P65" s="79"/>
    </row>
    <row r="66" spans="1:16" ht="12.75">
      <c r="A66" s="72" t="s">
        <v>130</v>
      </c>
      <c r="B66" s="15" t="s">
        <v>580</v>
      </c>
      <c r="C66" s="16" t="s">
        <v>904</v>
      </c>
      <c r="D66" s="44">
        <v>0</v>
      </c>
      <c r="E66" s="44"/>
      <c r="F66" s="44"/>
      <c r="G66" s="44"/>
      <c r="H66" s="44"/>
      <c r="I66" s="44"/>
      <c r="J66" s="44"/>
      <c r="K66" s="44"/>
      <c r="L66" s="44"/>
      <c r="M66" s="247">
        <f t="shared" si="10"/>
        <v>0</v>
      </c>
      <c r="O66" s="79"/>
      <c r="P66" s="79"/>
    </row>
    <row r="67" spans="1:16" ht="27">
      <c r="A67" s="71" t="s">
        <v>44</v>
      </c>
      <c r="B67" s="15" t="s">
        <v>11</v>
      </c>
      <c r="C67" s="16" t="s">
        <v>907</v>
      </c>
      <c r="D67" s="44">
        <v>0</v>
      </c>
      <c r="E67" s="44">
        <f aca="true" t="shared" si="17" ref="E67:L67">E36</f>
        <v>0</v>
      </c>
      <c r="F67" s="44">
        <f t="shared" si="17"/>
        <v>0</v>
      </c>
      <c r="G67" s="44">
        <f t="shared" si="17"/>
        <v>0</v>
      </c>
      <c r="H67" s="44">
        <f t="shared" si="17"/>
        <v>0</v>
      </c>
      <c r="I67" s="44">
        <f t="shared" si="17"/>
        <v>0</v>
      </c>
      <c r="J67" s="44">
        <f t="shared" si="17"/>
        <v>0</v>
      </c>
      <c r="K67" s="44">
        <f t="shared" si="17"/>
        <v>0</v>
      </c>
      <c r="L67" s="44">
        <f t="shared" si="17"/>
        <v>0</v>
      </c>
      <c r="M67" s="247">
        <f t="shared" si="10"/>
        <v>0</v>
      </c>
      <c r="O67" s="79"/>
      <c r="P67" s="79"/>
    </row>
    <row r="68" spans="1:16" ht="13.5" thickBot="1">
      <c r="A68" s="72" t="s">
        <v>130</v>
      </c>
      <c r="B68" s="15" t="s">
        <v>581</v>
      </c>
      <c r="C68" s="16" t="s">
        <v>912</v>
      </c>
      <c r="D68" s="44">
        <v>0</v>
      </c>
      <c r="E68" s="44"/>
      <c r="F68" s="44"/>
      <c r="G68" s="44"/>
      <c r="H68" s="44"/>
      <c r="I68" s="44"/>
      <c r="J68" s="44"/>
      <c r="K68" s="44"/>
      <c r="L68" s="44"/>
      <c r="M68" s="248">
        <f t="shared" si="10"/>
        <v>0</v>
      </c>
      <c r="O68" s="79"/>
      <c r="P68" s="79"/>
    </row>
    <row r="69" spans="1:16" ht="27">
      <c r="A69" s="71" t="s">
        <v>45</v>
      </c>
      <c r="B69" s="11" t="s">
        <v>13</v>
      </c>
      <c r="C69" s="12" t="s">
        <v>535</v>
      </c>
      <c r="D69" s="43">
        <v>0</v>
      </c>
      <c r="E69" s="43">
        <f aca="true" t="shared" si="18" ref="E69:L69">E37</f>
        <v>0</v>
      </c>
      <c r="F69" s="43">
        <f t="shared" si="18"/>
        <v>0</v>
      </c>
      <c r="G69" s="43">
        <f t="shared" si="18"/>
        <v>0</v>
      </c>
      <c r="H69" s="43">
        <f t="shared" si="18"/>
        <v>0</v>
      </c>
      <c r="I69" s="43">
        <f t="shared" si="18"/>
        <v>0</v>
      </c>
      <c r="J69" s="43">
        <f t="shared" si="18"/>
        <v>0</v>
      </c>
      <c r="K69" s="43">
        <f t="shared" si="18"/>
        <v>0</v>
      </c>
      <c r="L69" s="43">
        <f t="shared" si="18"/>
        <v>0</v>
      </c>
      <c r="M69" s="249">
        <f t="shared" si="10"/>
        <v>0</v>
      </c>
      <c r="O69" s="79"/>
      <c r="P69" s="79"/>
    </row>
    <row r="70" spans="1:16" ht="12.75">
      <c r="A70" s="72" t="s">
        <v>130</v>
      </c>
      <c r="B70" s="15" t="s">
        <v>46</v>
      </c>
      <c r="C70" s="16" t="s">
        <v>538</v>
      </c>
      <c r="D70" s="44">
        <v>0</v>
      </c>
      <c r="E70" s="44"/>
      <c r="F70" s="44"/>
      <c r="G70" s="44"/>
      <c r="H70" s="44"/>
      <c r="I70" s="44"/>
      <c r="J70" s="44"/>
      <c r="K70" s="44"/>
      <c r="L70" s="44"/>
      <c r="M70" s="247">
        <f t="shared" si="10"/>
        <v>0</v>
      </c>
      <c r="O70" s="79"/>
      <c r="P70" s="79"/>
    </row>
    <row r="71" spans="1:16" ht="13.5">
      <c r="A71" s="71" t="s">
        <v>15</v>
      </c>
      <c r="B71" s="15" t="s">
        <v>47</v>
      </c>
      <c r="C71" s="16" t="s">
        <v>917</v>
      </c>
      <c r="D71" s="44">
        <v>8612331</v>
      </c>
      <c r="E71" s="44">
        <f aca="true" t="shared" si="19" ref="E71:L71">E39</f>
        <v>-6299913</v>
      </c>
      <c r="F71" s="44">
        <f t="shared" si="19"/>
        <v>0</v>
      </c>
      <c r="G71" s="44">
        <f t="shared" si="19"/>
        <v>0</v>
      </c>
      <c r="H71" s="44">
        <f t="shared" si="19"/>
        <v>-6299913</v>
      </c>
      <c r="I71" s="44">
        <f t="shared" si="19"/>
        <v>0</v>
      </c>
      <c r="J71" s="44">
        <f t="shared" si="19"/>
        <v>0</v>
      </c>
      <c r="K71" s="44">
        <f t="shared" si="19"/>
        <v>0</v>
      </c>
      <c r="L71" s="44">
        <f t="shared" si="19"/>
        <v>0</v>
      </c>
      <c r="M71" s="247">
        <f t="shared" si="10"/>
        <v>2312418</v>
      </c>
      <c r="O71" s="79">
        <f>Баланс!E45-D71</f>
        <v>0</v>
      </c>
      <c r="P71" s="79">
        <f>Баланс!I45-M71</f>
        <v>0</v>
      </c>
    </row>
    <row r="72" spans="1:16" ht="27">
      <c r="A72" s="71" t="s">
        <v>48</v>
      </c>
      <c r="B72" s="15" t="s">
        <v>49</v>
      </c>
      <c r="C72" s="16" t="s">
        <v>918</v>
      </c>
      <c r="D72" s="44">
        <v>0</v>
      </c>
      <c r="E72" s="44">
        <f aca="true" t="shared" si="20" ref="E72:L72">E43</f>
        <v>0</v>
      </c>
      <c r="F72" s="44">
        <f t="shared" si="20"/>
        <v>0</v>
      </c>
      <c r="G72" s="44">
        <f t="shared" si="20"/>
        <v>0</v>
      </c>
      <c r="H72" s="44">
        <f t="shared" si="20"/>
        <v>0</v>
      </c>
      <c r="I72" s="44">
        <f t="shared" si="20"/>
        <v>0</v>
      </c>
      <c r="J72" s="44">
        <f t="shared" si="20"/>
        <v>0</v>
      </c>
      <c r="K72" s="44">
        <f t="shared" si="20"/>
        <v>0</v>
      </c>
      <c r="L72" s="44">
        <f t="shared" si="20"/>
        <v>0</v>
      </c>
      <c r="M72" s="247">
        <f t="shared" si="10"/>
        <v>0</v>
      </c>
      <c r="O72" s="79"/>
      <c r="P72" s="79"/>
    </row>
    <row r="73" spans="1:16" ht="13.5">
      <c r="A73" s="71" t="s">
        <v>50</v>
      </c>
      <c r="B73" s="15" t="s">
        <v>340</v>
      </c>
      <c r="C73" s="16" t="s">
        <v>425</v>
      </c>
      <c r="D73" s="44">
        <v>0</v>
      </c>
      <c r="E73" s="44">
        <f aca="true" t="shared" si="21" ref="E73:L73">E45</f>
        <v>62721.53</v>
      </c>
      <c r="F73" s="44">
        <f t="shared" si="21"/>
        <v>61672.33</v>
      </c>
      <c r="G73" s="44">
        <f t="shared" si="21"/>
        <v>1049.2</v>
      </c>
      <c r="H73" s="44">
        <f t="shared" si="21"/>
        <v>0</v>
      </c>
      <c r="I73" s="44">
        <f t="shared" si="21"/>
        <v>62721.53</v>
      </c>
      <c r="J73" s="44">
        <f t="shared" si="21"/>
        <v>61672.33</v>
      </c>
      <c r="K73" s="44">
        <f t="shared" si="21"/>
        <v>1049.2</v>
      </c>
      <c r="L73" s="44">
        <f t="shared" si="21"/>
        <v>0</v>
      </c>
      <c r="M73" s="247">
        <f t="shared" si="10"/>
        <v>0</v>
      </c>
      <c r="O73" s="79">
        <f>Баланс!E46-D73</f>
        <v>0</v>
      </c>
      <c r="P73" s="79">
        <f>Баланс!I46-M73</f>
        <v>0</v>
      </c>
    </row>
    <row r="74" spans="1:16" ht="12.75">
      <c r="A74" s="73" t="s">
        <v>131</v>
      </c>
      <c r="B74" s="15" t="s">
        <v>584</v>
      </c>
      <c r="C74" s="16" t="s">
        <v>923</v>
      </c>
      <c r="D74" s="44">
        <v>0</v>
      </c>
      <c r="E74" s="44"/>
      <c r="F74" s="44"/>
      <c r="G74" s="44"/>
      <c r="H74" s="44"/>
      <c r="I74" s="44"/>
      <c r="J74" s="44"/>
      <c r="K74" s="44"/>
      <c r="L74" s="44"/>
      <c r="M74" s="247">
        <f t="shared" si="10"/>
        <v>0</v>
      </c>
      <c r="O74" s="79">
        <f>Баланс!E47-D74</f>
        <v>0</v>
      </c>
      <c r="P74" s="79">
        <f>Баланс!I47-M74</f>
        <v>0</v>
      </c>
    </row>
    <row r="75" spans="1:16" ht="27">
      <c r="A75" s="71" t="s">
        <v>51</v>
      </c>
      <c r="B75" s="15" t="s">
        <v>28</v>
      </c>
      <c r="C75" s="16" t="s">
        <v>898</v>
      </c>
      <c r="D75" s="44">
        <v>0</v>
      </c>
      <c r="E75" s="44"/>
      <c r="F75" s="44"/>
      <c r="G75" s="44"/>
      <c r="H75" s="44"/>
      <c r="I75" s="44"/>
      <c r="J75" s="44"/>
      <c r="K75" s="44"/>
      <c r="L75" s="44"/>
      <c r="M75" s="247">
        <f t="shared" si="10"/>
        <v>0</v>
      </c>
      <c r="O75" s="79"/>
      <c r="P75" s="79"/>
    </row>
    <row r="76" spans="1:16" ht="12.75">
      <c r="A76" s="72" t="s">
        <v>132</v>
      </c>
      <c r="B76" s="15" t="s">
        <v>52</v>
      </c>
      <c r="C76" s="16" t="s">
        <v>929</v>
      </c>
      <c r="D76" s="44">
        <v>0</v>
      </c>
      <c r="E76" s="44"/>
      <c r="F76" s="44"/>
      <c r="G76" s="44"/>
      <c r="H76" s="44"/>
      <c r="I76" s="44"/>
      <c r="J76" s="44"/>
      <c r="K76" s="44"/>
      <c r="L76" s="44"/>
      <c r="M76" s="247">
        <f t="shared" si="10"/>
        <v>0</v>
      </c>
      <c r="O76" s="79"/>
      <c r="P76" s="79"/>
    </row>
    <row r="77" spans="1:16" ht="13.5">
      <c r="A77" s="71" t="s">
        <v>29</v>
      </c>
      <c r="B77" s="15" t="s">
        <v>30</v>
      </c>
      <c r="C77" s="16" t="s">
        <v>905</v>
      </c>
      <c r="D77" s="44">
        <v>0</v>
      </c>
      <c r="E77" s="44"/>
      <c r="F77" s="44"/>
      <c r="G77" s="44"/>
      <c r="H77" s="44"/>
      <c r="I77" s="44"/>
      <c r="J77" s="44"/>
      <c r="K77" s="44"/>
      <c r="L77" s="44"/>
      <c r="M77" s="247">
        <f t="shared" si="10"/>
        <v>0</v>
      </c>
      <c r="O77" s="79"/>
      <c r="P77" s="79"/>
    </row>
    <row r="78" spans="1:16" ht="12.75">
      <c r="A78" s="72" t="s">
        <v>130</v>
      </c>
      <c r="B78" s="15" t="s">
        <v>53</v>
      </c>
      <c r="C78" s="16" t="s">
        <v>54</v>
      </c>
      <c r="D78" s="44">
        <v>0</v>
      </c>
      <c r="E78" s="44"/>
      <c r="F78" s="44"/>
      <c r="G78" s="44"/>
      <c r="H78" s="44"/>
      <c r="I78" s="44"/>
      <c r="J78" s="44"/>
      <c r="K78" s="44"/>
      <c r="L78" s="44"/>
      <c r="M78" s="247">
        <f t="shared" si="10"/>
        <v>0</v>
      </c>
      <c r="O78" s="79"/>
      <c r="P78" s="79"/>
    </row>
    <row r="79" spans="1:16" ht="13.5" thickBot="1">
      <c r="A79" s="76"/>
      <c r="B79" s="19"/>
      <c r="C79" s="20"/>
      <c r="D79" s="45">
        <v>0</v>
      </c>
      <c r="E79" s="45"/>
      <c r="F79" s="45"/>
      <c r="G79" s="45"/>
      <c r="H79" s="45"/>
      <c r="I79" s="45"/>
      <c r="J79" s="45"/>
      <c r="K79" s="45"/>
      <c r="L79" s="45"/>
      <c r="M79" s="248">
        <f t="shared" si="10"/>
        <v>0</v>
      </c>
      <c r="O79" s="79"/>
      <c r="P79" s="79"/>
    </row>
    <row r="80" spans="1:13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ht="13.5">
      <c r="A81" s="870" t="s">
        <v>103</v>
      </c>
      <c r="B81" s="870"/>
      <c r="C81" s="870"/>
      <c r="D81" s="870"/>
      <c r="E81" s="870"/>
      <c r="F81" s="870"/>
      <c r="G81" s="870"/>
      <c r="H81" s="870"/>
      <c r="I81" s="870"/>
      <c r="J81" s="870"/>
      <c r="K81" s="870"/>
      <c r="L81" s="870"/>
      <c r="M81" s="870"/>
    </row>
    <row r="82" spans="1:13" ht="12.75">
      <c r="A82" s="46" t="s">
        <v>55</v>
      </c>
      <c r="B82" s="46"/>
      <c r="C82" s="51" t="s">
        <v>1070</v>
      </c>
      <c r="D82" s="51" t="s">
        <v>1081</v>
      </c>
      <c r="E82" s="51"/>
      <c r="F82" s="51"/>
      <c r="G82" s="51"/>
      <c r="H82" s="51" t="s">
        <v>1082</v>
      </c>
      <c r="I82" s="51"/>
      <c r="J82" s="51"/>
      <c r="K82" s="51"/>
      <c r="L82" s="51" t="s">
        <v>1083</v>
      </c>
      <c r="M82" s="51" t="s">
        <v>1081</v>
      </c>
    </row>
    <row r="83" spans="1:13" ht="12.75">
      <c r="A83" s="48" t="s">
        <v>1084</v>
      </c>
      <c r="B83" s="49" t="s">
        <v>1085</v>
      </c>
      <c r="C83" s="49" t="s">
        <v>1086</v>
      </c>
      <c r="D83" s="49" t="s">
        <v>1087</v>
      </c>
      <c r="E83" s="49"/>
      <c r="F83" s="49"/>
      <c r="G83" s="49"/>
      <c r="H83" s="49" t="s">
        <v>1088</v>
      </c>
      <c r="I83" s="49"/>
      <c r="J83" s="49"/>
      <c r="K83" s="49"/>
      <c r="L83" s="49" t="s">
        <v>1089</v>
      </c>
      <c r="M83" s="49" t="s">
        <v>1090</v>
      </c>
    </row>
    <row r="84" spans="1:13" ht="13.5" thickBot="1">
      <c r="A84" s="47">
        <v>1</v>
      </c>
      <c r="B84" s="51">
        <v>2</v>
      </c>
      <c r="C84" s="51">
        <v>3</v>
      </c>
      <c r="D84" s="51">
        <v>4</v>
      </c>
      <c r="E84" s="51"/>
      <c r="F84" s="51"/>
      <c r="G84" s="51"/>
      <c r="H84" s="51">
        <v>5</v>
      </c>
      <c r="I84" s="51"/>
      <c r="J84" s="51"/>
      <c r="K84" s="51"/>
      <c r="L84" s="51">
        <v>6</v>
      </c>
      <c r="M84" s="51">
        <v>7</v>
      </c>
    </row>
    <row r="85" spans="1:13" ht="27">
      <c r="A85" s="71" t="s">
        <v>56</v>
      </c>
      <c r="B85" s="11" t="s">
        <v>57</v>
      </c>
      <c r="C85" s="12" t="s">
        <v>58</v>
      </c>
      <c r="D85" s="60"/>
      <c r="E85" s="60"/>
      <c r="F85" s="60"/>
      <c r="G85" s="60"/>
      <c r="H85" s="60"/>
      <c r="I85" s="60"/>
      <c r="J85" s="60"/>
      <c r="K85" s="60"/>
      <c r="L85" s="60"/>
      <c r="M85" s="60"/>
    </row>
    <row r="86" spans="1:13" ht="12.75">
      <c r="A86" s="72" t="s">
        <v>133</v>
      </c>
      <c r="B86" s="15"/>
      <c r="C86" s="16" t="s">
        <v>60</v>
      </c>
      <c r="D86" s="59"/>
      <c r="E86" s="59"/>
      <c r="F86" s="59"/>
      <c r="G86" s="59"/>
      <c r="H86" s="59"/>
      <c r="I86" s="59"/>
      <c r="J86" s="59"/>
      <c r="K86" s="59"/>
      <c r="L86" s="59"/>
      <c r="M86" s="59"/>
    </row>
    <row r="87" spans="1:13" ht="12.75">
      <c r="A87" s="72" t="s">
        <v>134</v>
      </c>
      <c r="B87" s="15"/>
      <c r="C87" s="16" t="s">
        <v>61</v>
      </c>
      <c r="D87" s="59"/>
      <c r="E87" s="59"/>
      <c r="F87" s="59"/>
      <c r="G87" s="59"/>
      <c r="H87" s="59"/>
      <c r="I87" s="59"/>
      <c r="J87" s="59"/>
      <c r="K87" s="59"/>
      <c r="L87" s="59"/>
      <c r="M87" s="59"/>
    </row>
    <row r="88" spans="1:13" ht="12.75">
      <c r="A88" s="73" t="s">
        <v>62</v>
      </c>
      <c r="B88" s="15"/>
      <c r="C88" s="16" t="s">
        <v>63</v>
      </c>
      <c r="D88" s="59"/>
      <c r="E88" s="59"/>
      <c r="F88" s="59"/>
      <c r="G88" s="59"/>
      <c r="H88" s="59"/>
      <c r="I88" s="59"/>
      <c r="J88" s="59"/>
      <c r="K88" s="59"/>
      <c r="L88" s="59"/>
      <c r="M88" s="59">
        <f>SUM(D88+H88-L88)</f>
        <v>0</v>
      </c>
    </row>
    <row r="89" spans="1:13" ht="27">
      <c r="A89" s="71" t="s">
        <v>64</v>
      </c>
      <c r="B89" s="15" t="s">
        <v>65</v>
      </c>
      <c r="C89" s="16" t="s">
        <v>937</v>
      </c>
      <c r="D89" s="59"/>
      <c r="E89" s="201"/>
      <c r="F89" s="201"/>
      <c r="G89" s="201"/>
      <c r="H89" s="35" t="s">
        <v>1115</v>
      </c>
      <c r="I89" s="35"/>
      <c r="J89" s="35"/>
      <c r="K89" s="35"/>
      <c r="L89" s="59"/>
      <c r="M89" s="59"/>
    </row>
    <row r="90" spans="1:13" ht="12.75">
      <c r="A90" s="75" t="s">
        <v>32</v>
      </c>
      <c r="B90" s="54"/>
      <c r="C90" s="55"/>
      <c r="D90" s="61"/>
      <c r="E90" s="61"/>
      <c r="F90" s="61"/>
      <c r="G90" s="61"/>
      <c r="H90" s="61"/>
      <c r="I90" s="61"/>
      <c r="J90" s="61"/>
      <c r="K90" s="61"/>
      <c r="L90" s="61"/>
      <c r="M90" s="61"/>
    </row>
    <row r="91" spans="1:13" ht="12.75">
      <c r="A91" s="76"/>
      <c r="B91" s="15"/>
      <c r="C91" s="16"/>
      <c r="D91" s="59"/>
      <c r="E91" s="59"/>
      <c r="F91" s="59"/>
      <c r="G91" s="59"/>
      <c r="H91" s="59"/>
      <c r="I91" s="59"/>
      <c r="J91" s="59"/>
      <c r="K91" s="59"/>
      <c r="L91" s="59"/>
      <c r="M91" s="59"/>
    </row>
    <row r="92" spans="1:13" ht="12.75">
      <c r="A92" s="73"/>
      <c r="B92" s="15"/>
      <c r="C92" s="16"/>
      <c r="D92" s="59"/>
      <c r="E92" s="59"/>
      <c r="F92" s="59"/>
      <c r="G92" s="59"/>
      <c r="H92" s="59"/>
      <c r="I92" s="59"/>
      <c r="J92" s="59"/>
      <c r="K92" s="59"/>
      <c r="L92" s="59"/>
      <c r="M92" s="59"/>
    </row>
    <row r="93" spans="1:13" ht="13.5">
      <c r="A93" s="71" t="s">
        <v>66</v>
      </c>
      <c r="B93" s="15" t="s">
        <v>67</v>
      </c>
      <c r="C93" s="16" t="s">
        <v>414</v>
      </c>
      <c r="D93" s="59"/>
      <c r="E93" s="59"/>
      <c r="F93" s="59"/>
      <c r="G93" s="59"/>
      <c r="H93" s="59"/>
      <c r="I93" s="59"/>
      <c r="J93" s="59"/>
      <c r="K93" s="59"/>
      <c r="L93" s="59"/>
      <c r="M93" s="59"/>
    </row>
    <row r="94" spans="1:13" ht="12.75">
      <c r="A94" s="75" t="s">
        <v>32</v>
      </c>
      <c r="B94" s="54"/>
      <c r="C94" s="55"/>
      <c r="D94" s="61"/>
      <c r="E94" s="61"/>
      <c r="F94" s="61"/>
      <c r="G94" s="61"/>
      <c r="H94" s="61"/>
      <c r="I94" s="61"/>
      <c r="J94" s="61"/>
      <c r="K94" s="61"/>
      <c r="L94" s="61"/>
      <c r="M94" s="61"/>
    </row>
    <row r="95" spans="1:13" ht="12.75">
      <c r="A95" s="76"/>
      <c r="B95" s="15"/>
      <c r="C95" s="16"/>
      <c r="D95" s="59"/>
      <c r="E95" s="59"/>
      <c r="F95" s="59"/>
      <c r="G95" s="59"/>
      <c r="H95" s="59"/>
      <c r="I95" s="59"/>
      <c r="J95" s="59"/>
      <c r="K95" s="59"/>
      <c r="L95" s="59"/>
      <c r="M95" s="59"/>
    </row>
    <row r="96" spans="1:13" ht="24.75" customHeight="1">
      <c r="A96" s="74" t="s">
        <v>141</v>
      </c>
      <c r="B96" s="54" t="s">
        <v>68</v>
      </c>
      <c r="C96" s="55" t="s">
        <v>950</v>
      </c>
      <c r="D96" s="61"/>
      <c r="E96" s="202"/>
      <c r="F96" s="202"/>
      <c r="G96" s="202"/>
      <c r="H96" s="36" t="s">
        <v>1115</v>
      </c>
      <c r="I96" s="161"/>
      <c r="J96" s="161"/>
      <c r="K96" s="161"/>
      <c r="L96" s="61"/>
      <c r="M96" s="61"/>
    </row>
    <row r="97" spans="1:13" ht="12.75">
      <c r="A97" s="72" t="s">
        <v>135</v>
      </c>
      <c r="B97" s="15"/>
      <c r="C97" s="16" t="s">
        <v>952</v>
      </c>
      <c r="D97" s="59"/>
      <c r="E97" s="59"/>
      <c r="F97" s="59"/>
      <c r="G97" s="59"/>
      <c r="H97" s="59"/>
      <c r="I97" s="59"/>
      <c r="J97" s="59"/>
      <c r="K97" s="59"/>
      <c r="L97" s="59"/>
      <c r="M97" s="59"/>
    </row>
    <row r="98" spans="1:13" ht="12.75">
      <c r="A98" s="72" t="s">
        <v>130</v>
      </c>
      <c r="B98" s="15"/>
      <c r="C98" s="16" t="s">
        <v>955</v>
      </c>
      <c r="D98" s="59"/>
      <c r="E98" s="59"/>
      <c r="F98" s="59"/>
      <c r="G98" s="59"/>
      <c r="H98" s="59"/>
      <c r="I98" s="59"/>
      <c r="J98" s="59"/>
      <c r="K98" s="59"/>
      <c r="L98" s="59"/>
      <c r="M98" s="59"/>
    </row>
    <row r="99" spans="1:13" ht="12.75">
      <c r="A99" s="73" t="s">
        <v>69</v>
      </c>
      <c r="B99" s="15"/>
      <c r="C99" s="16" t="s">
        <v>70</v>
      </c>
      <c r="D99" s="59"/>
      <c r="E99" s="59"/>
      <c r="F99" s="59"/>
      <c r="G99" s="59"/>
      <c r="H99" s="59"/>
      <c r="I99" s="59"/>
      <c r="J99" s="59"/>
      <c r="K99" s="59"/>
      <c r="L99" s="59"/>
      <c r="M99" s="59"/>
    </row>
    <row r="100" spans="1:13" ht="25.5">
      <c r="A100" s="72" t="s">
        <v>136</v>
      </c>
      <c r="B100" s="15"/>
      <c r="C100" s="16" t="s">
        <v>71</v>
      </c>
      <c r="D100" s="59"/>
      <c r="E100" s="59"/>
      <c r="F100" s="59"/>
      <c r="G100" s="59"/>
      <c r="H100" s="59"/>
      <c r="I100" s="59"/>
      <c r="J100" s="59"/>
      <c r="K100" s="59"/>
      <c r="L100" s="59"/>
      <c r="M100" s="59"/>
    </row>
    <row r="101" spans="1:13" ht="27.75" thickBot="1">
      <c r="A101" s="74" t="s">
        <v>137</v>
      </c>
      <c r="B101" s="54" t="s">
        <v>72</v>
      </c>
      <c r="C101" s="55" t="s">
        <v>411</v>
      </c>
      <c r="D101" s="61"/>
      <c r="E101" s="61"/>
      <c r="F101" s="61"/>
      <c r="G101" s="61"/>
      <c r="H101" s="61"/>
      <c r="I101" s="61"/>
      <c r="J101" s="61"/>
      <c r="K101" s="61"/>
      <c r="L101" s="61"/>
      <c r="M101" s="61"/>
    </row>
    <row r="102" spans="1:13" ht="40.5">
      <c r="A102" s="77" t="s">
        <v>138</v>
      </c>
      <c r="B102" s="11" t="s">
        <v>775</v>
      </c>
      <c r="C102" s="12" t="s">
        <v>360</v>
      </c>
      <c r="D102" s="60"/>
      <c r="E102" s="60"/>
      <c r="F102" s="60"/>
      <c r="G102" s="60"/>
      <c r="H102" s="60"/>
      <c r="I102" s="60"/>
      <c r="J102" s="60"/>
      <c r="K102" s="60"/>
      <c r="L102" s="60"/>
      <c r="M102" s="60"/>
    </row>
    <row r="103" spans="1:13" ht="12.75">
      <c r="A103" s="72" t="s">
        <v>139</v>
      </c>
      <c r="B103" s="15"/>
      <c r="C103" s="16" t="s">
        <v>361</v>
      </c>
      <c r="D103" s="59"/>
      <c r="E103" s="59"/>
      <c r="F103" s="59"/>
      <c r="G103" s="59"/>
      <c r="H103" s="59"/>
      <c r="I103" s="59"/>
      <c r="J103" s="59"/>
      <c r="K103" s="59"/>
      <c r="L103" s="59"/>
      <c r="M103" s="59"/>
    </row>
    <row r="104" spans="1:13" ht="12.75">
      <c r="A104" s="73" t="s">
        <v>73</v>
      </c>
      <c r="B104" s="15"/>
      <c r="C104" s="16" t="s">
        <v>362</v>
      </c>
      <c r="D104" s="59"/>
      <c r="E104" s="59"/>
      <c r="F104" s="59"/>
      <c r="G104" s="59"/>
      <c r="H104" s="59"/>
      <c r="I104" s="59"/>
      <c r="J104" s="59"/>
      <c r="K104" s="59"/>
      <c r="L104" s="59"/>
      <c r="M104" s="59"/>
    </row>
    <row r="105" spans="1:13" ht="40.5">
      <c r="A105" s="77" t="s">
        <v>142</v>
      </c>
      <c r="B105" s="15" t="s">
        <v>776</v>
      </c>
      <c r="C105" s="16" t="s">
        <v>790</v>
      </c>
      <c r="D105" s="59"/>
      <c r="E105" s="59"/>
      <c r="F105" s="59"/>
      <c r="G105" s="59"/>
      <c r="H105" s="59"/>
      <c r="I105" s="59"/>
      <c r="J105" s="59"/>
      <c r="K105" s="59"/>
      <c r="L105" s="59"/>
      <c r="M105" s="59"/>
    </row>
    <row r="106" spans="1:13" ht="12.75">
      <c r="A106" s="72" t="s">
        <v>135</v>
      </c>
      <c r="B106" s="15"/>
      <c r="C106" s="16" t="s">
        <v>791</v>
      </c>
      <c r="D106" s="59"/>
      <c r="E106" s="59"/>
      <c r="F106" s="59"/>
      <c r="G106" s="59"/>
      <c r="H106" s="59"/>
      <c r="I106" s="59"/>
      <c r="J106" s="59"/>
      <c r="K106" s="59"/>
      <c r="L106" s="59"/>
      <c r="M106" s="59"/>
    </row>
    <row r="107" spans="1:13" ht="12.75">
      <c r="A107" s="72" t="s">
        <v>130</v>
      </c>
      <c r="B107" s="15"/>
      <c r="C107" s="16" t="s">
        <v>792</v>
      </c>
      <c r="D107" s="59"/>
      <c r="E107" s="59"/>
      <c r="F107" s="59"/>
      <c r="G107" s="59"/>
      <c r="H107" s="59"/>
      <c r="I107" s="59"/>
      <c r="J107" s="59"/>
      <c r="K107" s="59"/>
      <c r="L107" s="59"/>
      <c r="M107" s="59"/>
    </row>
    <row r="108" spans="1:13" ht="12.75">
      <c r="A108" s="73" t="s">
        <v>69</v>
      </c>
      <c r="B108" s="15"/>
      <c r="C108" s="16" t="s">
        <v>793</v>
      </c>
      <c r="D108" s="59"/>
      <c r="E108" s="59"/>
      <c r="F108" s="59"/>
      <c r="G108" s="59"/>
      <c r="H108" s="59"/>
      <c r="I108" s="59"/>
      <c r="J108" s="59"/>
      <c r="K108" s="59"/>
      <c r="L108" s="59"/>
      <c r="M108" s="59"/>
    </row>
    <row r="109" spans="1:13" ht="25.5">
      <c r="A109" s="72" t="s">
        <v>136</v>
      </c>
      <c r="B109" s="15"/>
      <c r="C109" s="16" t="s">
        <v>74</v>
      </c>
      <c r="D109" s="59"/>
      <c r="E109" s="59"/>
      <c r="F109" s="59"/>
      <c r="G109" s="59"/>
      <c r="H109" s="59"/>
      <c r="I109" s="59"/>
      <c r="J109" s="59"/>
      <c r="K109" s="59"/>
      <c r="L109" s="59"/>
      <c r="M109" s="59"/>
    </row>
    <row r="110" spans="1:13" ht="27">
      <c r="A110" s="71" t="s">
        <v>75</v>
      </c>
      <c r="B110" s="15" t="s">
        <v>76</v>
      </c>
      <c r="C110" s="16" t="s">
        <v>363</v>
      </c>
      <c r="D110" s="59"/>
      <c r="E110" s="201"/>
      <c r="F110" s="201"/>
      <c r="G110" s="201"/>
      <c r="H110" s="35" t="s">
        <v>1115</v>
      </c>
      <c r="I110" s="35"/>
      <c r="J110" s="35"/>
      <c r="K110" s="35"/>
      <c r="L110" s="59"/>
      <c r="M110" s="59"/>
    </row>
    <row r="111" spans="1:13" ht="17.25" customHeight="1">
      <c r="A111" s="71" t="s">
        <v>77</v>
      </c>
      <c r="B111" s="15" t="s">
        <v>78</v>
      </c>
      <c r="C111" s="16" t="s">
        <v>940</v>
      </c>
      <c r="D111" s="59"/>
      <c r="E111" s="59"/>
      <c r="F111" s="59"/>
      <c r="G111" s="59"/>
      <c r="H111" s="59"/>
      <c r="I111" s="59"/>
      <c r="J111" s="59"/>
      <c r="K111" s="59"/>
      <c r="L111" s="59"/>
      <c r="M111" s="59"/>
    </row>
    <row r="112" spans="1:13" ht="12.75">
      <c r="A112" s="72" t="s">
        <v>135</v>
      </c>
      <c r="B112" s="15"/>
      <c r="C112" s="16" t="s">
        <v>969</v>
      </c>
      <c r="D112" s="59"/>
      <c r="E112" s="59"/>
      <c r="F112" s="59"/>
      <c r="G112" s="59"/>
      <c r="H112" s="59"/>
      <c r="I112" s="59"/>
      <c r="J112" s="59"/>
      <c r="K112" s="59"/>
      <c r="L112" s="59"/>
      <c r="M112" s="59"/>
    </row>
    <row r="113" spans="1:13" ht="12.75">
      <c r="A113" s="72" t="s">
        <v>129</v>
      </c>
      <c r="B113" s="15"/>
      <c r="C113" s="16" t="s">
        <v>972</v>
      </c>
      <c r="D113" s="59"/>
      <c r="E113" s="59"/>
      <c r="F113" s="59"/>
      <c r="G113" s="59"/>
      <c r="H113" s="59"/>
      <c r="I113" s="59"/>
      <c r="J113" s="59"/>
      <c r="K113" s="59"/>
      <c r="L113" s="59"/>
      <c r="M113" s="59"/>
    </row>
    <row r="114" spans="1:13" ht="12.75">
      <c r="A114" s="78" t="s">
        <v>34</v>
      </c>
      <c r="B114" s="15"/>
      <c r="C114" s="16" t="s">
        <v>79</v>
      </c>
      <c r="D114" s="59"/>
      <c r="E114" s="59"/>
      <c r="F114" s="59"/>
      <c r="G114" s="59"/>
      <c r="H114" s="59"/>
      <c r="I114" s="59"/>
      <c r="J114" s="59"/>
      <c r="K114" s="59"/>
      <c r="L114" s="59"/>
      <c r="M114" s="59"/>
    </row>
    <row r="115" spans="1:13" ht="12.75">
      <c r="A115" s="73" t="s">
        <v>80</v>
      </c>
      <c r="B115" s="15"/>
      <c r="C115" s="16" t="s">
        <v>81</v>
      </c>
      <c r="D115" s="59"/>
      <c r="E115" s="59"/>
      <c r="F115" s="59"/>
      <c r="G115" s="59"/>
      <c r="H115" s="59"/>
      <c r="I115" s="59"/>
      <c r="J115" s="59"/>
      <c r="K115" s="59"/>
      <c r="L115" s="59"/>
      <c r="M115" s="59"/>
    </row>
    <row r="116" spans="1:13" ht="25.5">
      <c r="A116" s="72" t="s">
        <v>136</v>
      </c>
      <c r="B116" s="15"/>
      <c r="C116" s="16" t="s">
        <v>82</v>
      </c>
      <c r="D116" s="59"/>
      <c r="E116" s="59"/>
      <c r="F116" s="59"/>
      <c r="G116" s="59"/>
      <c r="H116" s="59"/>
      <c r="I116" s="59"/>
      <c r="J116" s="59"/>
      <c r="K116" s="59"/>
      <c r="L116" s="59"/>
      <c r="M116" s="59"/>
    </row>
    <row r="117" spans="1:13" ht="12.75">
      <c r="A117" s="73" t="s">
        <v>69</v>
      </c>
      <c r="B117" s="15"/>
      <c r="C117" s="16" t="s">
        <v>83</v>
      </c>
      <c r="D117" s="59"/>
      <c r="E117" s="59"/>
      <c r="F117" s="59"/>
      <c r="G117" s="59"/>
      <c r="H117" s="59"/>
      <c r="I117" s="59"/>
      <c r="J117" s="59"/>
      <c r="K117" s="59"/>
      <c r="L117" s="59"/>
      <c r="M117" s="59"/>
    </row>
    <row r="118" spans="1:13" ht="26.25" thickBot="1">
      <c r="A118" s="72" t="s">
        <v>136</v>
      </c>
      <c r="B118" s="15"/>
      <c r="C118" s="16" t="s">
        <v>84</v>
      </c>
      <c r="D118" s="59"/>
      <c r="E118" s="59"/>
      <c r="F118" s="59"/>
      <c r="G118" s="59"/>
      <c r="H118" s="59"/>
      <c r="I118" s="59"/>
      <c r="J118" s="59"/>
      <c r="K118" s="59"/>
      <c r="L118" s="59"/>
      <c r="M118" s="59"/>
    </row>
    <row r="119" spans="1:13" ht="27">
      <c r="A119" s="77" t="s">
        <v>140</v>
      </c>
      <c r="B119" s="11" t="s">
        <v>85</v>
      </c>
      <c r="C119" s="12" t="s">
        <v>946</v>
      </c>
      <c r="D119" s="60"/>
      <c r="E119" s="60"/>
      <c r="F119" s="60"/>
      <c r="G119" s="60"/>
      <c r="H119" s="60"/>
      <c r="I119" s="60"/>
      <c r="J119" s="60"/>
      <c r="K119" s="60"/>
      <c r="L119" s="60"/>
      <c r="M119" s="60"/>
    </row>
    <row r="120" spans="1:13" ht="12.75">
      <c r="A120" s="72" t="s">
        <v>135</v>
      </c>
      <c r="B120" s="15"/>
      <c r="C120" s="16" t="s">
        <v>86</v>
      </c>
      <c r="D120" s="59"/>
      <c r="E120" s="59"/>
      <c r="F120" s="59"/>
      <c r="G120" s="59"/>
      <c r="H120" s="59"/>
      <c r="I120" s="59"/>
      <c r="J120" s="59"/>
      <c r="K120" s="59"/>
      <c r="L120" s="59"/>
      <c r="M120" s="59"/>
    </row>
    <row r="121" spans="1:13" ht="12.75">
      <c r="A121" s="72" t="s">
        <v>129</v>
      </c>
      <c r="B121" s="15"/>
      <c r="C121" s="16" t="s">
        <v>87</v>
      </c>
      <c r="D121" s="59"/>
      <c r="E121" s="59"/>
      <c r="F121" s="59"/>
      <c r="G121" s="59"/>
      <c r="H121" s="59"/>
      <c r="I121" s="59"/>
      <c r="J121" s="59"/>
      <c r="K121" s="59"/>
      <c r="L121" s="59"/>
      <c r="M121" s="59"/>
    </row>
    <row r="122" spans="1:13" ht="12.75">
      <c r="A122" s="78" t="s">
        <v>34</v>
      </c>
      <c r="B122" s="15"/>
      <c r="C122" s="16" t="s">
        <v>88</v>
      </c>
      <c r="D122" s="59"/>
      <c r="E122" s="59"/>
      <c r="F122" s="59"/>
      <c r="G122" s="59"/>
      <c r="H122" s="59"/>
      <c r="I122" s="59"/>
      <c r="J122" s="59"/>
      <c r="K122" s="59"/>
      <c r="L122" s="59"/>
      <c r="M122" s="59"/>
    </row>
    <row r="123" spans="1:13" ht="12.75">
      <c r="A123" s="73" t="s">
        <v>80</v>
      </c>
      <c r="B123" s="15"/>
      <c r="C123" s="16" t="s">
        <v>89</v>
      </c>
      <c r="D123" s="59"/>
      <c r="E123" s="59"/>
      <c r="F123" s="59"/>
      <c r="G123" s="59"/>
      <c r="H123" s="59"/>
      <c r="I123" s="59"/>
      <c r="J123" s="59"/>
      <c r="K123" s="59"/>
      <c r="L123" s="59"/>
      <c r="M123" s="59"/>
    </row>
    <row r="124" spans="1:13" ht="25.5">
      <c r="A124" s="72" t="s">
        <v>136</v>
      </c>
      <c r="B124" s="15"/>
      <c r="C124" s="16" t="s">
        <v>90</v>
      </c>
      <c r="D124" s="59"/>
      <c r="E124" s="59"/>
      <c r="F124" s="59"/>
      <c r="G124" s="59"/>
      <c r="H124" s="59"/>
      <c r="I124" s="59"/>
      <c r="J124" s="59"/>
      <c r="K124" s="59"/>
      <c r="L124" s="59"/>
      <c r="M124" s="59"/>
    </row>
    <row r="125" spans="1:13" ht="12.75">
      <c r="A125" s="73" t="s">
        <v>69</v>
      </c>
      <c r="B125" s="15"/>
      <c r="C125" s="16" t="s">
        <v>91</v>
      </c>
      <c r="D125" s="59"/>
      <c r="E125" s="59"/>
      <c r="F125" s="59"/>
      <c r="G125" s="59"/>
      <c r="H125" s="59"/>
      <c r="I125" s="59"/>
      <c r="J125" s="59"/>
      <c r="K125" s="59"/>
      <c r="L125" s="59"/>
      <c r="M125" s="59"/>
    </row>
    <row r="126" spans="1:13" ht="25.5">
      <c r="A126" s="72" t="s">
        <v>136</v>
      </c>
      <c r="B126" s="15"/>
      <c r="C126" s="16" t="s">
        <v>92</v>
      </c>
      <c r="D126" s="59"/>
      <c r="E126" s="59"/>
      <c r="F126" s="59"/>
      <c r="G126" s="59"/>
      <c r="H126" s="59"/>
      <c r="I126" s="59"/>
      <c r="J126" s="59"/>
      <c r="K126" s="59"/>
      <c r="L126" s="59"/>
      <c r="M126" s="59"/>
    </row>
    <row r="127" spans="1:13" ht="27">
      <c r="A127" s="71" t="s">
        <v>93</v>
      </c>
      <c r="B127" s="15" t="s">
        <v>94</v>
      </c>
      <c r="C127" s="16" t="s">
        <v>953</v>
      </c>
      <c r="D127" s="59"/>
      <c r="E127" s="59"/>
      <c r="F127" s="59"/>
      <c r="G127" s="59"/>
      <c r="H127" s="59"/>
      <c r="I127" s="59"/>
      <c r="J127" s="59"/>
      <c r="K127" s="59"/>
      <c r="L127" s="59"/>
      <c r="M127" s="59"/>
    </row>
    <row r="128" spans="1:13" ht="12.75">
      <c r="A128" s="72" t="s">
        <v>135</v>
      </c>
      <c r="B128" s="15"/>
      <c r="C128" s="16" t="s">
        <v>95</v>
      </c>
      <c r="D128" s="59"/>
      <c r="E128" s="59"/>
      <c r="F128" s="59"/>
      <c r="G128" s="59"/>
      <c r="H128" s="59"/>
      <c r="I128" s="59"/>
      <c r="J128" s="59"/>
      <c r="K128" s="59"/>
      <c r="L128" s="59"/>
      <c r="M128" s="59"/>
    </row>
    <row r="129" spans="1:13" ht="12.75">
      <c r="A129" s="72" t="s">
        <v>129</v>
      </c>
      <c r="B129" s="15"/>
      <c r="C129" s="16" t="s">
        <v>96</v>
      </c>
      <c r="D129" s="59"/>
      <c r="E129" s="59"/>
      <c r="F129" s="59"/>
      <c r="G129" s="59"/>
      <c r="H129" s="59"/>
      <c r="I129" s="59"/>
      <c r="J129" s="59"/>
      <c r="K129" s="59"/>
      <c r="L129" s="59"/>
      <c r="M129" s="59"/>
    </row>
    <row r="130" spans="1:13" ht="12.75">
      <c r="A130" s="78" t="s">
        <v>34</v>
      </c>
      <c r="B130" s="15"/>
      <c r="C130" s="16" t="s">
        <v>97</v>
      </c>
      <c r="D130" s="59"/>
      <c r="E130" s="59"/>
      <c r="F130" s="59"/>
      <c r="G130" s="59"/>
      <c r="H130" s="59"/>
      <c r="I130" s="59"/>
      <c r="J130" s="59"/>
      <c r="K130" s="59"/>
      <c r="L130" s="59"/>
      <c r="M130" s="59"/>
    </row>
    <row r="131" spans="1:13" ht="12.75">
      <c r="A131" s="73" t="s">
        <v>80</v>
      </c>
      <c r="B131" s="15"/>
      <c r="C131" s="16" t="s">
        <v>98</v>
      </c>
      <c r="D131" s="59"/>
      <c r="E131" s="59"/>
      <c r="F131" s="59"/>
      <c r="G131" s="59"/>
      <c r="H131" s="59"/>
      <c r="I131" s="59"/>
      <c r="J131" s="59"/>
      <c r="K131" s="59"/>
      <c r="L131" s="59"/>
      <c r="M131" s="59"/>
    </row>
    <row r="132" spans="1:13" ht="25.5">
      <c r="A132" s="72" t="s">
        <v>136</v>
      </c>
      <c r="B132" s="15"/>
      <c r="C132" s="16" t="s">
        <v>99</v>
      </c>
      <c r="D132" s="59"/>
      <c r="E132" s="59"/>
      <c r="F132" s="59"/>
      <c r="G132" s="59"/>
      <c r="H132" s="59"/>
      <c r="I132" s="59"/>
      <c r="J132" s="59"/>
      <c r="K132" s="59"/>
      <c r="L132" s="59"/>
      <c r="M132" s="59"/>
    </row>
    <row r="133" spans="1:13" ht="12.75">
      <c r="A133" s="73" t="s">
        <v>69</v>
      </c>
      <c r="B133" s="15"/>
      <c r="C133" s="16" t="s">
        <v>100</v>
      </c>
      <c r="D133" s="59"/>
      <c r="E133" s="59"/>
      <c r="F133" s="59"/>
      <c r="G133" s="59"/>
      <c r="H133" s="59"/>
      <c r="I133" s="59"/>
      <c r="J133" s="59"/>
      <c r="K133" s="59"/>
      <c r="L133" s="59"/>
      <c r="M133" s="59"/>
    </row>
    <row r="134" spans="1:13" ht="25.5">
      <c r="A134" s="72" t="s">
        <v>136</v>
      </c>
      <c r="B134" s="15"/>
      <c r="C134" s="16" t="s">
        <v>101</v>
      </c>
      <c r="D134" s="59"/>
      <c r="E134" s="59"/>
      <c r="F134" s="59"/>
      <c r="G134" s="59"/>
      <c r="H134" s="59"/>
      <c r="I134" s="59"/>
      <c r="J134" s="59"/>
      <c r="K134" s="59"/>
      <c r="L134" s="59"/>
      <c r="M134" s="59"/>
    </row>
  </sheetData>
  <sheetProtection/>
  <mergeCells count="11">
    <mergeCell ref="A4:M4"/>
    <mergeCell ref="B6:M6"/>
    <mergeCell ref="B7:M7"/>
    <mergeCell ref="A9:M9"/>
    <mergeCell ref="O10:P10"/>
    <mergeCell ref="A49:M49"/>
    <mergeCell ref="I50:L50"/>
    <mergeCell ref="A81:M81"/>
    <mergeCell ref="E10:H10"/>
    <mergeCell ref="I10:L10"/>
    <mergeCell ref="E50:H50"/>
  </mergeCells>
  <printOptions horizontalCentered="1"/>
  <pageMargins left="0.1968503937007874" right="0.1968503937007874" top="0.984251968503937" bottom="0.1968503937007874" header="0.5118110236220472" footer="0.5118110236220472"/>
  <pageSetup fitToHeight="2" horizontalDpi="600" verticalDpi="600" orientation="landscape" paperSize="9" scale="70" r:id="rId1"/>
  <rowBreaks count="1" manualBreakCount="1">
    <brk id="48" max="1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2"/>
  </sheetPr>
  <dimension ref="A1:AF134"/>
  <sheetViews>
    <sheetView zoomScalePageLayoutView="0" workbookViewId="0" topLeftCell="A1">
      <pane xSplit="3" ySplit="13" topLeftCell="D20" activePane="bottomRight" state="frozen"/>
      <selection pane="topLeft" activeCell="A1" sqref="A1"/>
      <selection pane="topRight" activeCell="D1" sqref="D1"/>
      <selection pane="bottomLeft" activeCell="A14" sqref="A14"/>
      <selection pane="bottomRight" activeCell="F46" sqref="F46"/>
    </sheetView>
  </sheetViews>
  <sheetFormatPr defaultColWidth="9.00390625" defaultRowHeight="12.75"/>
  <cols>
    <col min="1" max="1" width="35.25390625" style="0" customWidth="1"/>
    <col min="2" max="2" width="9.625" style="0" bestFit="1" customWidth="1"/>
    <col min="3" max="3" width="6.625" style="0" bestFit="1" customWidth="1"/>
    <col min="4" max="4" width="12.875" style="0" bestFit="1" customWidth="1"/>
    <col min="5" max="5" width="9.25390625" style="0" customWidth="1"/>
    <col min="6" max="6" width="11.625" style="0" bestFit="1" customWidth="1"/>
    <col min="7" max="7" width="12.00390625" style="0" bestFit="1" customWidth="1"/>
    <col min="8" max="8" width="13.75390625" style="0" customWidth="1"/>
    <col min="9" max="9" width="9.25390625" style="0" customWidth="1"/>
    <col min="10" max="10" width="13.125" style="0" customWidth="1"/>
    <col min="11" max="11" width="11.625" style="0" customWidth="1"/>
    <col min="12" max="12" width="9.25390625" style="0" customWidth="1"/>
    <col min="13" max="13" width="11.375" style="0" customWidth="1"/>
    <col min="14" max="14" width="7.625" style="0" bestFit="1" customWidth="1"/>
    <col min="15" max="15" width="10.625" style="0" bestFit="1" customWidth="1"/>
    <col min="16" max="16" width="8.625" style="0" customWidth="1"/>
    <col min="17" max="17" width="13.125" style="0" bestFit="1" customWidth="1"/>
  </cols>
  <sheetData>
    <row r="1" spans="8:16" ht="13.5" thickBot="1">
      <c r="H1" s="37"/>
      <c r="I1" s="37"/>
      <c r="J1" s="37"/>
      <c r="K1" s="37"/>
      <c r="L1" s="38" t="s">
        <v>1065</v>
      </c>
      <c r="M1" s="64" t="s">
        <v>107</v>
      </c>
      <c r="O1" s="251">
        <f>фактические!D19</f>
        <v>0</v>
      </c>
      <c r="P1" s="250" t="s">
        <v>161</v>
      </c>
    </row>
    <row r="2" spans="15:16" ht="12.75">
      <c r="O2" s="251"/>
      <c r="P2" s="250" t="s">
        <v>162</v>
      </c>
    </row>
    <row r="3" spans="15:16" ht="12.75">
      <c r="O3" s="251">
        <f>-Баланс!L119-Баланс!L95</f>
        <v>0</v>
      </c>
      <c r="P3" s="250" t="s">
        <v>326</v>
      </c>
    </row>
    <row r="4" spans="1:16" ht="15">
      <c r="A4" s="875" t="s">
        <v>106</v>
      </c>
      <c r="B4" s="875"/>
      <c r="C4" s="875"/>
      <c r="D4" s="875"/>
      <c r="E4" s="875"/>
      <c r="F4" s="875"/>
      <c r="G4" s="875"/>
      <c r="H4" s="875"/>
      <c r="I4" s="875"/>
      <c r="J4" s="875"/>
      <c r="K4" s="875"/>
      <c r="L4" s="875"/>
      <c r="M4" s="875"/>
      <c r="O4" s="251">
        <f>Баланс!L177</f>
        <v>0</v>
      </c>
      <c r="P4" s="250" t="s">
        <v>327</v>
      </c>
    </row>
    <row r="5" spans="1:16" ht="15">
      <c r="A5" s="62"/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O5" s="251">
        <f>SUM(O1:O4)-E13</f>
        <v>0</v>
      </c>
      <c r="P5" s="250" t="s">
        <v>328</v>
      </c>
    </row>
    <row r="6" spans="1:32" ht="12.75">
      <c r="A6" t="s">
        <v>974</v>
      </c>
      <c r="B6" s="877" t="s">
        <v>260</v>
      </c>
      <c r="C6" s="877"/>
      <c r="D6" s="877"/>
      <c r="E6" s="877"/>
      <c r="F6" s="877"/>
      <c r="G6" s="877"/>
      <c r="H6" s="877"/>
      <c r="I6" s="877"/>
      <c r="J6" s="877"/>
      <c r="K6" s="877"/>
      <c r="L6" s="877"/>
      <c r="M6" s="877"/>
      <c r="N6" s="252"/>
      <c r="O6" s="252"/>
      <c r="P6" s="252"/>
      <c r="Q6" s="252"/>
      <c r="R6" s="252"/>
      <c r="S6" s="252"/>
      <c r="T6" s="252"/>
      <c r="U6" s="252"/>
      <c r="V6" s="252"/>
      <c r="W6" s="252"/>
      <c r="X6" s="252"/>
      <c r="Y6" s="252"/>
      <c r="Z6" s="252"/>
      <c r="AA6" s="252"/>
      <c r="AB6" s="252"/>
      <c r="AC6" s="252"/>
      <c r="AD6" s="252"/>
      <c r="AE6" s="252"/>
      <c r="AF6" s="252"/>
    </row>
    <row r="7" spans="1:13" ht="12.75">
      <c r="A7" s="63" t="s">
        <v>105</v>
      </c>
      <c r="B7" s="876" t="s">
        <v>566</v>
      </c>
      <c r="C7" s="876"/>
      <c r="D7" s="876"/>
      <c r="E7" s="876"/>
      <c r="F7" s="876"/>
      <c r="G7" s="876"/>
      <c r="H7" s="876"/>
      <c r="I7" s="876"/>
      <c r="J7" s="876"/>
      <c r="K7" s="876"/>
      <c r="L7" s="876"/>
      <c r="M7" s="876"/>
    </row>
    <row r="9" spans="1:13" ht="14.25" thickBot="1">
      <c r="A9" s="870" t="s">
        <v>104</v>
      </c>
      <c r="B9" s="870"/>
      <c r="C9" s="870"/>
      <c r="D9" s="878"/>
      <c r="E9" s="878"/>
      <c r="F9" s="878"/>
      <c r="G9" s="878"/>
      <c r="H9" s="878"/>
      <c r="I9" s="878"/>
      <c r="J9" s="878"/>
      <c r="K9" s="878"/>
      <c r="L9" s="878"/>
      <c r="M9" s="878"/>
    </row>
    <row r="10" spans="1:16" ht="12.75">
      <c r="A10" s="46" t="s">
        <v>1080</v>
      </c>
      <c r="B10" s="46"/>
      <c r="C10" s="223" t="s">
        <v>1070</v>
      </c>
      <c r="D10" s="228" t="s">
        <v>1081</v>
      </c>
      <c r="E10" s="872" t="s">
        <v>172</v>
      </c>
      <c r="F10" s="873"/>
      <c r="G10" s="873"/>
      <c r="H10" s="874"/>
      <c r="I10" s="872" t="s">
        <v>175</v>
      </c>
      <c r="J10" s="873"/>
      <c r="K10" s="873"/>
      <c r="L10" s="874"/>
      <c r="M10" s="228" t="s">
        <v>1081</v>
      </c>
      <c r="O10" s="871" t="s">
        <v>143</v>
      </c>
      <c r="P10" s="871"/>
    </row>
    <row r="11" spans="1:16" ht="63.75">
      <c r="A11" s="48" t="s">
        <v>1084</v>
      </c>
      <c r="B11" s="49" t="s">
        <v>1085</v>
      </c>
      <c r="C11" s="224" t="s">
        <v>1086</v>
      </c>
      <c r="D11" s="229" t="s">
        <v>1087</v>
      </c>
      <c r="E11" s="234" t="s">
        <v>980</v>
      </c>
      <c r="F11" s="203" t="s">
        <v>179</v>
      </c>
      <c r="G11" s="203" t="s">
        <v>173</v>
      </c>
      <c r="H11" s="235" t="s">
        <v>174</v>
      </c>
      <c r="I11" s="242" t="s">
        <v>980</v>
      </c>
      <c r="J11" s="203" t="s">
        <v>178</v>
      </c>
      <c r="K11" s="203" t="s">
        <v>176</v>
      </c>
      <c r="L11" s="235" t="s">
        <v>177</v>
      </c>
      <c r="M11" s="243" t="s">
        <v>1090</v>
      </c>
      <c r="O11" s="245" t="s">
        <v>144</v>
      </c>
      <c r="P11" s="245" t="s">
        <v>145</v>
      </c>
    </row>
    <row r="12" spans="1:16" ht="13.5" thickBot="1">
      <c r="A12" s="50">
        <v>1</v>
      </c>
      <c r="B12" s="51">
        <v>2</v>
      </c>
      <c r="C12" s="223">
        <v>3</v>
      </c>
      <c r="D12" s="230">
        <v>4</v>
      </c>
      <c r="E12" s="236">
        <v>5</v>
      </c>
      <c r="F12" s="51">
        <v>6</v>
      </c>
      <c r="G12" s="51">
        <v>7</v>
      </c>
      <c r="H12" s="237">
        <v>8</v>
      </c>
      <c r="I12" s="236">
        <v>9</v>
      </c>
      <c r="J12" s="51">
        <v>10</v>
      </c>
      <c r="K12" s="51">
        <v>11</v>
      </c>
      <c r="L12" s="237">
        <v>12</v>
      </c>
      <c r="M12" s="230">
        <v>13</v>
      </c>
      <c r="O12" s="4"/>
      <c r="P12" s="4"/>
    </row>
    <row r="13" spans="1:16" ht="12.75">
      <c r="A13" s="204" t="s">
        <v>1091</v>
      </c>
      <c r="B13" s="213" t="s">
        <v>337</v>
      </c>
      <c r="C13" s="56" t="s">
        <v>379</v>
      </c>
      <c r="D13" s="231">
        <f aca="true" t="shared" si="0" ref="D13:L13">SUM(D15:D22)</f>
        <v>0</v>
      </c>
      <c r="E13" s="238">
        <f t="shared" si="0"/>
        <v>0</v>
      </c>
      <c r="F13" s="210">
        <f t="shared" si="0"/>
        <v>0</v>
      </c>
      <c r="G13" s="210">
        <f t="shared" si="0"/>
        <v>0</v>
      </c>
      <c r="H13" s="220">
        <f t="shared" si="0"/>
        <v>0</v>
      </c>
      <c r="I13" s="238">
        <f t="shared" si="0"/>
        <v>0</v>
      </c>
      <c r="J13" s="210">
        <f t="shared" si="0"/>
        <v>0</v>
      </c>
      <c r="K13" s="210">
        <f t="shared" si="0"/>
        <v>0</v>
      </c>
      <c r="L13" s="220">
        <f t="shared" si="0"/>
        <v>0</v>
      </c>
      <c r="M13" s="231">
        <f aca="true" t="shared" si="1" ref="M13:M47">D13+E13-I13</f>
        <v>0</v>
      </c>
      <c r="O13" s="79">
        <f>Баланс!D18-D13</f>
        <v>0</v>
      </c>
      <c r="P13" s="79">
        <f>Баланс!H18-M13</f>
        <v>0</v>
      </c>
    </row>
    <row r="14" spans="1:16" ht="13.5">
      <c r="A14" s="205" t="s">
        <v>1092</v>
      </c>
      <c r="B14" s="214"/>
      <c r="C14" s="57"/>
      <c r="D14" s="232">
        <v>0</v>
      </c>
      <c r="E14" s="239">
        <f>F14+G14+H14</f>
        <v>0</v>
      </c>
      <c r="F14" s="208"/>
      <c r="G14" s="208"/>
      <c r="H14" s="221"/>
      <c r="I14" s="239">
        <f>J14+K14+L14</f>
        <v>0</v>
      </c>
      <c r="J14" s="208"/>
      <c r="K14" s="208"/>
      <c r="L14" s="221"/>
      <c r="M14" s="232">
        <f t="shared" si="1"/>
        <v>0</v>
      </c>
      <c r="O14" s="79"/>
      <c r="P14" s="79"/>
    </row>
    <row r="15" spans="1:16" ht="12.75">
      <c r="A15" s="73" t="s">
        <v>1093</v>
      </c>
      <c r="B15" s="215" t="s">
        <v>1094</v>
      </c>
      <c r="C15" s="225" t="s">
        <v>436</v>
      </c>
      <c r="D15" s="232"/>
      <c r="E15" s="239">
        <f aca="true" t="shared" si="2" ref="E15:E47">F15+G15+H15</f>
        <v>0</v>
      </c>
      <c r="F15" s="208"/>
      <c r="G15" s="208"/>
      <c r="H15" s="221"/>
      <c r="I15" s="239">
        <f aca="true" t="shared" si="3" ref="I15:I47">J15+K15+L15</f>
        <v>0</v>
      </c>
      <c r="J15" s="208"/>
      <c r="K15" s="208"/>
      <c r="L15" s="221"/>
      <c r="M15" s="232">
        <f t="shared" si="1"/>
        <v>0</v>
      </c>
      <c r="N15" s="212">
        <f>M15-M24</f>
        <v>0</v>
      </c>
      <c r="O15" s="79"/>
      <c r="P15" s="79"/>
    </row>
    <row r="16" spans="1:16" ht="12.75">
      <c r="A16" s="73" t="s">
        <v>1095</v>
      </c>
      <c r="B16" s="215" t="s">
        <v>1096</v>
      </c>
      <c r="C16" s="225" t="s">
        <v>437</v>
      </c>
      <c r="D16" s="232"/>
      <c r="E16" s="239">
        <f t="shared" si="2"/>
        <v>0</v>
      </c>
      <c r="F16" s="208"/>
      <c r="G16" s="208"/>
      <c r="H16" s="221"/>
      <c r="I16" s="239">
        <f t="shared" si="3"/>
        <v>0</v>
      </c>
      <c r="J16" s="208"/>
      <c r="K16" s="208"/>
      <c r="L16" s="221"/>
      <c r="M16" s="232">
        <f t="shared" si="1"/>
        <v>0</v>
      </c>
      <c r="N16" s="212">
        <f aca="true" t="shared" si="4" ref="N16:N22">M16-M25</f>
        <v>0</v>
      </c>
      <c r="O16" s="79"/>
      <c r="P16" s="79"/>
    </row>
    <row r="17" spans="1:16" ht="12.75">
      <c r="A17" s="73" t="s">
        <v>1097</v>
      </c>
      <c r="B17" s="215" t="s">
        <v>1098</v>
      </c>
      <c r="C17" s="225" t="s">
        <v>452</v>
      </c>
      <c r="D17" s="232"/>
      <c r="E17" s="239">
        <f t="shared" si="2"/>
        <v>0</v>
      </c>
      <c r="F17" s="208"/>
      <c r="G17" s="208"/>
      <c r="H17" s="221"/>
      <c r="I17" s="239">
        <f t="shared" si="3"/>
        <v>0</v>
      </c>
      <c r="J17" s="208"/>
      <c r="K17" s="208"/>
      <c r="L17" s="221"/>
      <c r="M17" s="232">
        <f t="shared" si="1"/>
        <v>0</v>
      </c>
      <c r="N17" s="212">
        <f t="shared" si="4"/>
        <v>0</v>
      </c>
      <c r="O17" s="79"/>
      <c r="P17" s="79"/>
    </row>
    <row r="18" spans="1:16" ht="12.75">
      <c r="A18" s="73" t="s">
        <v>1099</v>
      </c>
      <c r="B18" s="215" t="s">
        <v>1100</v>
      </c>
      <c r="C18" s="225" t="s">
        <v>453</v>
      </c>
      <c r="D18" s="232"/>
      <c r="E18" s="239">
        <f t="shared" si="2"/>
        <v>0</v>
      </c>
      <c r="F18" s="208"/>
      <c r="G18" s="208"/>
      <c r="H18" s="221"/>
      <c r="I18" s="239">
        <f t="shared" si="3"/>
        <v>0</v>
      </c>
      <c r="J18" s="208"/>
      <c r="K18" s="208"/>
      <c r="L18" s="221"/>
      <c r="M18" s="232">
        <f t="shared" si="1"/>
        <v>0</v>
      </c>
      <c r="N18" s="212">
        <f t="shared" si="4"/>
        <v>0</v>
      </c>
      <c r="O18" s="79"/>
      <c r="P18" s="79"/>
    </row>
    <row r="19" spans="1:16" ht="12.75">
      <c r="A19" s="73" t="s">
        <v>1101</v>
      </c>
      <c r="B19" s="215" t="s">
        <v>1102</v>
      </c>
      <c r="C19" s="225" t="s">
        <v>1103</v>
      </c>
      <c r="D19" s="232"/>
      <c r="E19" s="239">
        <f t="shared" si="2"/>
        <v>0</v>
      </c>
      <c r="F19" s="208"/>
      <c r="G19" s="208"/>
      <c r="H19" s="221"/>
      <c r="I19" s="239">
        <f t="shared" si="3"/>
        <v>0</v>
      </c>
      <c r="J19" s="208"/>
      <c r="K19" s="208"/>
      <c r="L19" s="221"/>
      <c r="M19" s="232">
        <f t="shared" si="1"/>
        <v>0</v>
      </c>
      <c r="N19" s="212">
        <f t="shared" si="4"/>
        <v>0</v>
      </c>
      <c r="O19" s="79"/>
      <c r="P19" s="79"/>
    </row>
    <row r="20" spans="1:16" ht="25.5">
      <c r="A20" s="72" t="s">
        <v>1104</v>
      </c>
      <c r="B20" s="216" t="s">
        <v>1105</v>
      </c>
      <c r="C20" s="58" t="s">
        <v>1106</v>
      </c>
      <c r="D20" s="232"/>
      <c r="E20" s="239">
        <f t="shared" si="2"/>
        <v>0</v>
      </c>
      <c r="F20" s="208"/>
      <c r="G20" s="208"/>
      <c r="H20" s="221"/>
      <c r="I20" s="239">
        <f t="shared" si="3"/>
        <v>0</v>
      </c>
      <c r="J20" s="208"/>
      <c r="K20" s="208"/>
      <c r="L20" s="221"/>
      <c r="M20" s="232">
        <f t="shared" si="1"/>
        <v>0</v>
      </c>
      <c r="N20" s="212">
        <f t="shared" si="4"/>
        <v>0</v>
      </c>
      <c r="O20" s="79"/>
      <c r="P20" s="79"/>
    </row>
    <row r="21" spans="1:16" ht="12.75">
      <c r="A21" s="73" t="s">
        <v>1107</v>
      </c>
      <c r="B21" s="216" t="s">
        <v>1108</v>
      </c>
      <c r="C21" s="225" t="s">
        <v>1109</v>
      </c>
      <c r="D21" s="232"/>
      <c r="E21" s="239">
        <f t="shared" si="2"/>
        <v>0</v>
      </c>
      <c r="F21" s="208"/>
      <c r="G21" s="208"/>
      <c r="H21" s="221"/>
      <c r="I21" s="239">
        <f t="shared" si="3"/>
        <v>0</v>
      </c>
      <c r="J21" s="208"/>
      <c r="K21" s="208"/>
      <c r="L21" s="221"/>
      <c r="M21" s="232">
        <f t="shared" si="1"/>
        <v>0</v>
      </c>
      <c r="N21" s="212">
        <f t="shared" si="4"/>
        <v>0</v>
      </c>
      <c r="O21" s="79"/>
      <c r="P21" s="79"/>
    </row>
    <row r="22" spans="1:16" ht="12.75">
      <c r="A22" s="73" t="s">
        <v>1110</v>
      </c>
      <c r="B22" s="216" t="s">
        <v>1111</v>
      </c>
      <c r="C22" s="225" t="s">
        <v>1112</v>
      </c>
      <c r="D22" s="232"/>
      <c r="E22" s="239">
        <f t="shared" si="2"/>
        <v>0</v>
      </c>
      <c r="F22" s="208"/>
      <c r="G22" s="208"/>
      <c r="H22" s="221"/>
      <c r="I22" s="239">
        <f t="shared" si="3"/>
        <v>0</v>
      </c>
      <c r="J22" s="208"/>
      <c r="K22" s="208"/>
      <c r="L22" s="221"/>
      <c r="M22" s="232">
        <f t="shared" si="1"/>
        <v>0</v>
      </c>
      <c r="N22" s="212">
        <f t="shared" si="4"/>
        <v>0</v>
      </c>
      <c r="O22" s="79"/>
      <c r="P22" s="79"/>
    </row>
    <row r="23" spans="1:16" ht="13.5">
      <c r="A23" s="206" t="s">
        <v>1113</v>
      </c>
      <c r="B23" s="215" t="s">
        <v>1114</v>
      </c>
      <c r="C23" s="225" t="s">
        <v>383</v>
      </c>
      <c r="D23" s="232">
        <f aca="true" t="shared" si="5" ref="D23:L23">SUM(D24:D31)</f>
        <v>0</v>
      </c>
      <c r="E23" s="239">
        <f t="shared" si="5"/>
        <v>0</v>
      </c>
      <c r="F23" s="208">
        <f t="shared" si="5"/>
        <v>0</v>
      </c>
      <c r="G23" s="208">
        <f t="shared" si="5"/>
        <v>0</v>
      </c>
      <c r="H23" s="221">
        <f t="shared" si="5"/>
        <v>0</v>
      </c>
      <c r="I23" s="239">
        <f t="shared" si="5"/>
        <v>0</v>
      </c>
      <c r="J23" s="208">
        <f t="shared" si="5"/>
        <v>0</v>
      </c>
      <c r="K23" s="208">
        <f t="shared" si="5"/>
        <v>0</v>
      </c>
      <c r="L23" s="221">
        <f t="shared" si="5"/>
        <v>0</v>
      </c>
      <c r="M23" s="232">
        <f t="shared" si="1"/>
        <v>0</v>
      </c>
      <c r="O23" s="79">
        <f>Баланс!D23-D23</f>
        <v>0</v>
      </c>
      <c r="P23" s="79">
        <f>Баланс!H23-M23</f>
        <v>0</v>
      </c>
    </row>
    <row r="24" spans="1:16" ht="12.75">
      <c r="A24" s="72" t="s">
        <v>1116</v>
      </c>
      <c r="B24" s="216" t="s">
        <v>1117</v>
      </c>
      <c r="C24" s="58" t="s">
        <v>329</v>
      </c>
      <c r="D24" s="232"/>
      <c r="E24" s="239">
        <f t="shared" si="2"/>
        <v>0</v>
      </c>
      <c r="F24" s="208"/>
      <c r="G24" s="208"/>
      <c r="H24" s="221"/>
      <c r="I24" s="239">
        <f t="shared" si="3"/>
        <v>0</v>
      </c>
      <c r="J24" s="208"/>
      <c r="K24" s="208"/>
      <c r="L24" s="221"/>
      <c r="M24" s="232">
        <f t="shared" si="1"/>
        <v>0</v>
      </c>
      <c r="O24" s="79"/>
      <c r="P24" s="79"/>
    </row>
    <row r="25" spans="1:16" ht="12.75">
      <c r="A25" s="72" t="s">
        <v>1118</v>
      </c>
      <c r="B25" s="216" t="s">
        <v>1119</v>
      </c>
      <c r="C25" s="58" t="s">
        <v>330</v>
      </c>
      <c r="D25" s="232"/>
      <c r="E25" s="239">
        <f t="shared" si="2"/>
        <v>0</v>
      </c>
      <c r="F25" s="208"/>
      <c r="G25" s="208"/>
      <c r="H25" s="221"/>
      <c r="I25" s="239">
        <f t="shared" si="3"/>
        <v>0</v>
      </c>
      <c r="J25" s="208"/>
      <c r="K25" s="208"/>
      <c r="L25" s="221"/>
      <c r="M25" s="232">
        <f t="shared" si="1"/>
        <v>0</v>
      </c>
      <c r="O25" s="79"/>
      <c r="P25" s="79"/>
    </row>
    <row r="26" spans="1:16" ht="13.5" thickBot="1">
      <c r="A26" s="73" t="s">
        <v>1120</v>
      </c>
      <c r="B26" s="217" t="s">
        <v>1121</v>
      </c>
      <c r="C26" s="226" t="s">
        <v>478</v>
      </c>
      <c r="D26" s="232"/>
      <c r="E26" s="239">
        <f t="shared" si="2"/>
        <v>0</v>
      </c>
      <c r="F26" s="208"/>
      <c r="G26" s="208"/>
      <c r="H26" s="221"/>
      <c r="I26" s="239">
        <f t="shared" si="3"/>
        <v>0</v>
      </c>
      <c r="J26" s="208"/>
      <c r="K26" s="208"/>
      <c r="L26" s="221"/>
      <c r="M26" s="232">
        <f t="shared" si="1"/>
        <v>0</v>
      </c>
      <c r="O26" s="79"/>
      <c r="P26" s="79"/>
    </row>
    <row r="27" spans="1:16" ht="12.75">
      <c r="A27" s="73" t="s">
        <v>1122</v>
      </c>
      <c r="B27" s="218" t="s">
        <v>1123</v>
      </c>
      <c r="C27" s="227" t="s">
        <v>1124</v>
      </c>
      <c r="D27" s="232"/>
      <c r="E27" s="239">
        <f t="shared" si="2"/>
        <v>0</v>
      </c>
      <c r="F27" s="208"/>
      <c r="G27" s="208"/>
      <c r="H27" s="221"/>
      <c r="I27" s="239">
        <f t="shared" si="3"/>
        <v>0</v>
      </c>
      <c r="J27" s="208"/>
      <c r="K27" s="208"/>
      <c r="L27" s="221"/>
      <c r="M27" s="232">
        <f t="shared" si="1"/>
        <v>0</v>
      </c>
      <c r="O27" s="79"/>
      <c r="P27" s="79"/>
    </row>
    <row r="28" spans="1:16" ht="12.75">
      <c r="A28" s="73" t="s">
        <v>1125</v>
      </c>
      <c r="B28" s="215" t="s">
        <v>1126</v>
      </c>
      <c r="C28" s="225" t="s">
        <v>1127</v>
      </c>
      <c r="D28" s="232"/>
      <c r="E28" s="239">
        <f t="shared" si="2"/>
        <v>0</v>
      </c>
      <c r="F28" s="208"/>
      <c r="G28" s="208"/>
      <c r="H28" s="221"/>
      <c r="I28" s="239">
        <f t="shared" si="3"/>
        <v>0</v>
      </c>
      <c r="J28" s="208"/>
      <c r="K28" s="208"/>
      <c r="L28" s="221"/>
      <c r="M28" s="232">
        <f t="shared" si="1"/>
        <v>0</v>
      </c>
      <c r="O28" s="79"/>
      <c r="P28" s="79"/>
    </row>
    <row r="29" spans="1:16" ht="25.5">
      <c r="A29" s="72" t="s">
        <v>146</v>
      </c>
      <c r="B29" s="215" t="s">
        <v>1128</v>
      </c>
      <c r="C29" s="225" t="s">
        <v>1129</v>
      </c>
      <c r="D29" s="232"/>
      <c r="E29" s="239">
        <f t="shared" si="2"/>
        <v>0</v>
      </c>
      <c r="F29" s="208"/>
      <c r="G29" s="208"/>
      <c r="H29" s="221"/>
      <c r="I29" s="239">
        <f t="shared" si="3"/>
        <v>0</v>
      </c>
      <c r="J29" s="208"/>
      <c r="K29" s="208"/>
      <c r="L29" s="221"/>
      <c r="M29" s="232">
        <f t="shared" si="1"/>
        <v>0</v>
      </c>
      <c r="O29" s="79"/>
      <c r="P29" s="79"/>
    </row>
    <row r="30" spans="1:16" ht="12.75">
      <c r="A30" s="73" t="s">
        <v>1130</v>
      </c>
      <c r="B30" s="215" t="s">
        <v>1131</v>
      </c>
      <c r="C30" s="225" t="s">
        <v>1132</v>
      </c>
      <c r="D30" s="232"/>
      <c r="E30" s="239">
        <f t="shared" si="2"/>
        <v>0</v>
      </c>
      <c r="F30" s="208"/>
      <c r="G30" s="208"/>
      <c r="H30" s="221"/>
      <c r="I30" s="239">
        <f t="shared" si="3"/>
        <v>0</v>
      </c>
      <c r="J30" s="208"/>
      <c r="K30" s="208"/>
      <c r="L30" s="221"/>
      <c r="M30" s="232">
        <f t="shared" si="1"/>
        <v>0</v>
      </c>
      <c r="O30" s="80"/>
      <c r="P30" s="79"/>
    </row>
    <row r="31" spans="1:16" ht="12.75">
      <c r="A31" s="73" t="s">
        <v>0</v>
      </c>
      <c r="B31" s="215" t="s">
        <v>1</v>
      </c>
      <c r="C31" s="225" t="s">
        <v>2</v>
      </c>
      <c r="D31" s="232"/>
      <c r="E31" s="239">
        <f t="shared" si="2"/>
        <v>0</v>
      </c>
      <c r="F31" s="208"/>
      <c r="G31" s="208"/>
      <c r="H31" s="221"/>
      <c r="I31" s="239">
        <f t="shared" si="3"/>
        <v>0</v>
      </c>
      <c r="J31" s="208"/>
      <c r="K31" s="208"/>
      <c r="L31" s="221"/>
      <c r="M31" s="232">
        <f t="shared" si="1"/>
        <v>0</v>
      </c>
      <c r="O31" s="79"/>
      <c r="P31" s="79"/>
    </row>
    <row r="32" spans="1:16" ht="13.5">
      <c r="A32" s="206" t="s">
        <v>3</v>
      </c>
      <c r="B32" s="215" t="s">
        <v>4</v>
      </c>
      <c r="C32" s="225" t="s">
        <v>385</v>
      </c>
      <c r="D32" s="232">
        <v>0</v>
      </c>
      <c r="E32" s="239">
        <f t="shared" si="2"/>
        <v>0</v>
      </c>
      <c r="F32" s="208"/>
      <c r="G32" s="208"/>
      <c r="H32" s="221"/>
      <c r="I32" s="239">
        <f t="shared" si="3"/>
        <v>0</v>
      </c>
      <c r="J32" s="208"/>
      <c r="K32" s="208"/>
      <c r="L32" s="221"/>
      <c r="M32" s="232">
        <f t="shared" si="1"/>
        <v>0</v>
      </c>
      <c r="O32" s="79">
        <f>Баланс!D48-D32</f>
        <v>0</v>
      </c>
      <c r="P32" s="79">
        <f>Баланс!H48-M32</f>
        <v>0</v>
      </c>
    </row>
    <row r="33" spans="1:16" ht="13.5">
      <c r="A33" s="206" t="s">
        <v>5</v>
      </c>
      <c r="B33" s="215" t="s">
        <v>6</v>
      </c>
      <c r="C33" s="225" t="s">
        <v>387</v>
      </c>
      <c r="D33" s="232">
        <v>0</v>
      </c>
      <c r="E33" s="239">
        <f t="shared" si="2"/>
        <v>0</v>
      </c>
      <c r="F33" s="208"/>
      <c r="G33" s="208"/>
      <c r="H33" s="221"/>
      <c r="I33" s="239">
        <f t="shared" si="3"/>
        <v>0</v>
      </c>
      <c r="J33" s="208"/>
      <c r="K33" s="208"/>
      <c r="L33" s="221"/>
      <c r="M33" s="232">
        <f t="shared" si="1"/>
        <v>0</v>
      </c>
      <c r="O33" s="79">
        <f>Баланс!D53-D33</f>
        <v>0</v>
      </c>
      <c r="P33" s="79">
        <f>Баланс!H53-M33</f>
        <v>0</v>
      </c>
    </row>
    <row r="34" spans="1:16" ht="12.75">
      <c r="A34" s="207" t="s">
        <v>7</v>
      </c>
      <c r="B34" s="215" t="s">
        <v>8</v>
      </c>
      <c r="C34" s="225" t="s">
        <v>833</v>
      </c>
      <c r="D34" s="232">
        <v>0</v>
      </c>
      <c r="E34" s="239">
        <f t="shared" si="2"/>
        <v>0</v>
      </c>
      <c r="F34" s="208"/>
      <c r="G34" s="208"/>
      <c r="H34" s="221"/>
      <c r="I34" s="239">
        <f t="shared" si="3"/>
        <v>0</v>
      </c>
      <c r="J34" s="208"/>
      <c r="K34" s="208"/>
      <c r="L34" s="221"/>
      <c r="M34" s="232">
        <f t="shared" si="1"/>
        <v>0</v>
      </c>
      <c r="O34" s="79"/>
      <c r="P34" s="79"/>
    </row>
    <row r="35" spans="1:16" ht="13.5">
      <c r="A35" s="205" t="s">
        <v>9</v>
      </c>
      <c r="B35" s="215"/>
      <c r="C35" s="225"/>
      <c r="D35" s="232">
        <v>0</v>
      </c>
      <c r="E35" s="239">
        <f t="shared" si="2"/>
        <v>0</v>
      </c>
      <c r="F35" s="208"/>
      <c r="G35" s="208"/>
      <c r="H35" s="221"/>
      <c r="I35" s="239">
        <f t="shared" si="3"/>
        <v>0</v>
      </c>
      <c r="J35" s="208"/>
      <c r="K35" s="208"/>
      <c r="L35" s="221"/>
      <c r="M35" s="232">
        <f t="shared" si="1"/>
        <v>0</v>
      </c>
      <c r="O35" s="79"/>
      <c r="P35" s="79"/>
    </row>
    <row r="36" spans="1:16" ht="27">
      <c r="A36" s="206" t="s">
        <v>10</v>
      </c>
      <c r="B36" s="215" t="s">
        <v>11</v>
      </c>
      <c r="C36" s="225" t="s">
        <v>812</v>
      </c>
      <c r="D36" s="232">
        <v>0</v>
      </c>
      <c r="E36" s="239">
        <f t="shared" si="2"/>
        <v>0</v>
      </c>
      <c r="F36" s="208"/>
      <c r="G36" s="208"/>
      <c r="H36" s="221"/>
      <c r="I36" s="239">
        <f t="shared" si="3"/>
        <v>0</v>
      </c>
      <c r="J36" s="208"/>
      <c r="K36" s="208"/>
      <c r="L36" s="221"/>
      <c r="M36" s="232">
        <f t="shared" si="1"/>
        <v>0</v>
      </c>
      <c r="O36" s="79"/>
      <c r="P36" s="79"/>
    </row>
    <row r="37" spans="1:16" ht="27">
      <c r="A37" s="206" t="s">
        <v>12</v>
      </c>
      <c r="B37" s="215" t="s">
        <v>13</v>
      </c>
      <c r="C37" s="225" t="s">
        <v>814</v>
      </c>
      <c r="D37" s="232">
        <v>0</v>
      </c>
      <c r="E37" s="239">
        <f t="shared" si="2"/>
        <v>0</v>
      </c>
      <c r="F37" s="208"/>
      <c r="G37" s="208"/>
      <c r="H37" s="221"/>
      <c r="I37" s="239">
        <f t="shared" si="3"/>
        <v>0</v>
      </c>
      <c r="J37" s="208"/>
      <c r="K37" s="208"/>
      <c r="L37" s="221"/>
      <c r="M37" s="232">
        <f t="shared" si="1"/>
        <v>0</v>
      </c>
      <c r="O37" s="79"/>
      <c r="P37" s="79"/>
    </row>
    <row r="38" spans="1:16" ht="12.75">
      <c r="A38" s="207" t="s">
        <v>14</v>
      </c>
      <c r="B38" s="215" t="s">
        <v>339</v>
      </c>
      <c r="C38" s="225" t="s">
        <v>393</v>
      </c>
      <c r="D38" s="232">
        <f aca="true" t="shared" si="6" ref="D38:L38">SUM(D40:D42)</f>
        <v>0</v>
      </c>
      <c r="E38" s="239">
        <f t="shared" si="6"/>
        <v>0</v>
      </c>
      <c r="F38" s="208">
        <f t="shared" si="6"/>
        <v>0</v>
      </c>
      <c r="G38" s="208">
        <f t="shared" si="6"/>
        <v>0</v>
      </c>
      <c r="H38" s="221">
        <f t="shared" si="6"/>
        <v>0</v>
      </c>
      <c r="I38" s="239">
        <f t="shared" si="6"/>
        <v>0</v>
      </c>
      <c r="J38" s="208">
        <f t="shared" si="6"/>
        <v>0</v>
      </c>
      <c r="K38" s="208">
        <f t="shared" si="6"/>
        <v>0</v>
      </c>
      <c r="L38" s="221">
        <f t="shared" si="6"/>
        <v>0</v>
      </c>
      <c r="M38" s="232">
        <f t="shared" si="1"/>
        <v>0</v>
      </c>
      <c r="O38" s="79">
        <f>Баланс!D45-D38</f>
        <v>0</v>
      </c>
      <c r="P38" s="79">
        <f>Баланс!H45-M38</f>
        <v>0</v>
      </c>
    </row>
    <row r="39" spans="1:16" ht="13.5">
      <c r="A39" s="205" t="s">
        <v>15</v>
      </c>
      <c r="B39" s="215"/>
      <c r="C39" s="225"/>
      <c r="D39" s="232">
        <f aca="true" t="shared" si="7" ref="D39:L39">SUM(D40:D42)</f>
        <v>0</v>
      </c>
      <c r="E39" s="239">
        <f t="shared" si="7"/>
        <v>0</v>
      </c>
      <c r="F39" s="208">
        <f t="shared" si="7"/>
        <v>0</v>
      </c>
      <c r="G39" s="208">
        <f t="shared" si="7"/>
        <v>0</v>
      </c>
      <c r="H39" s="221">
        <f t="shared" si="7"/>
        <v>0</v>
      </c>
      <c r="I39" s="239">
        <f t="shared" si="7"/>
        <v>0</v>
      </c>
      <c r="J39" s="208">
        <f t="shared" si="7"/>
        <v>0</v>
      </c>
      <c r="K39" s="208">
        <f t="shared" si="7"/>
        <v>0</v>
      </c>
      <c r="L39" s="221">
        <f t="shared" si="7"/>
        <v>0</v>
      </c>
      <c r="M39" s="232">
        <f t="shared" si="1"/>
        <v>0</v>
      </c>
      <c r="O39" s="79"/>
      <c r="P39" s="79"/>
    </row>
    <row r="40" spans="1:16" ht="12.75">
      <c r="A40" s="73" t="s">
        <v>16</v>
      </c>
      <c r="B40" s="215" t="s">
        <v>17</v>
      </c>
      <c r="C40" s="225" t="s">
        <v>18</v>
      </c>
      <c r="D40" s="232"/>
      <c r="E40" s="239">
        <f t="shared" si="2"/>
        <v>0</v>
      </c>
      <c r="F40" s="208"/>
      <c r="G40" s="208"/>
      <c r="H40" s="221"/>
      <c r="I40" s="239">
        <f t="shared" si="3"/>
        <v>0</v>
      </c>
      <c r="J40" s="208"/>
      <c r="K40" s="208"/>
      <c r="L40" s="221"/>
      <c r="M40" s="232">
        <f t="shared" si="1"/>
        <v>0</v>
      </c>
      <c r="O40" s="79"/>
      <c r="P40" s="79"/>
    </row>
    <row r="41" spans="1:16" ht="12.75">
      <c r="A41" s="73" t="s">
        <v>19</v>
      </c>
      <c r="B41" s="215" t="s">
        <v>20</v>
      </c>
      <c r="C41" s="225" t="s">
        <v>818</v>
      </c>
      <c r="D41" s="232">
        <v>0</v>
      </c>
      <c r="E41" s="239">
        <f t="shared" si="2"/>
        <v>0</v>
      </c>
      <c r="F41" s="208"/>
      <c r="G41" s="208"/>
      <c r="H41" s="221"/>
      <c r="I41" s="239">
        <f t="shared" si="3"/>
        <v>0</v>
      </c>
      <c r="J41" s="208"/>
      <c r="K41" s="208"/>
      <c r="L41" s="221"/>
      <c r="M41" s="232">
        <f t="shared" si="1"/>
        <v>0</v>
      </c>
      <c r="O41" s="79"/>
      <c r="P41" s="79"/>
    </row>
    <row r="42" spans="1:16" ht="12.75">
      <c r="A42" s="73" t="s">
        <v>21</v>
      </c>
      <c r="B42" s="215" t="s">
        <v>22</v>
      </c>
      <c r="C42" s="225" t="s">
        <v>820</v>
      </c>
      <c r="D42" s="232">
        <v>0</v>
      </c>
      <c r="E42" s="239">
        <f t="shared" si="2"/>
        <v>0</v>
      </c>
      <c r="F42" s="208"/>
      <c r="G42" s="208"/>
      <c r="H42" s="221"/>
      <c r="I42" s="239">
        <f t="shared" si="3"/>
        <v>0</v>
      </c>
      <c r="J42" s="208"/>
      <c r="K42" s="208"/>
      <c r="L42" s="221"/>
      <c r="M42" s="232">
        <f t="shared" si="1"/>
        <v>0</v>
      </c>
      <c r="O42" s="79"/>
      <c r="P42" s="79"/>
    </row>
    <row r="43" spans="1:16" ht="27">
      <c r="A43" s="206" t="s">
        <v>23</v>
      </c>
      <c r="B43" s="215" t="s">
        <v>24</v>
      </c>
      <c r="C43" s="225" t="s">
        <v>415</v>
      </c>
      <c r="D43" s="232">
        <v>0</v>
      </c>
      <c r="E43" s="239">
        <f t="shared" si="2"/>
        <v>0</v>
      </c>
      <c r="F43" s="208"/>
      <c r="G43" s="208"/>
      <c r="H43" s="221"/>
      <c r="I43" s="239">
        <f t="shared" si="3"/>
        <v>0</v>
      </c>
      <c r="J43" s="208"/>
      <c r="K43" s="208"/>
      <c r="L43" s="221"/>
      <c r="M43" s="232">
        <f t="shared" si="1"/>
        <v>0</v>
      </c>
      <c r="O43" s="79"/>
      <c r="P43" s="79"/>
    </row>
    <row r="44" spans="1:16" ht="12.75">
      <c r="A44" s="207" t="s">
        <v>25</v>
      </c>
      <c r="B44" s="215" t="s">
        <v>340</v>
      </c>
      <c r="C44" s="225" t="s">
        <v>858</v>
      </c>
      <c r="D44" s="232">
        <f aca="true" t="shared" si="8" ref="D44:L44">SUM(D45:D47)</f>
        <v>0</v>
      </c>
      <c r="E44" s="239">
        <f t="shared" si="8"/>
        <v>569417.52</v>
      </c>
      <c r="F44" s="208">
        <f t="shared" si="8"/>
        <v>569417.52</v>
      </c>
      <c r="G44" s="208">
        <f t="shared" si="8"/>
        <v>0</v>
      </c>
      <c r="H44" s="221">
        <f t="shared" si="8"/>
        <v>0</v>
      </c>
      <c r="I44" s="239">
        <f t="shared" si="8"/>
        <v>569417.52</v>
      </c>
      <c r="J44" s="208">
        <f t="shared" si="8"/>
        <v>569417.52</v>
      </c>
      <c r="K44" s="208">
        <f t="shared" si="8"/>
        <v>0</v>
      </c>
      <c r="L44" s="221">
        <f t="shared" si="8"/>
        <v>0</v>
      </c>
      <c r="M44" s="232">
        <f t="shared" si="1"/>
        <v>0</v>
      </c>
      <c r="O44" s="79">
        <f>Баланс!D46-D44</f>
        <v>0</v>
      </c>
      <c r="P44" s="79">
        <f>Баланс!H46-M44</f>
        <v>0</v>
      </c>
    </row>
    <row r="45" spans="1:16" ht="13.5">
      <c r="A45" s="205" t="s">
        <v>26</v>
      </c>
      <c r="B45" s="215"/>
      <c r="C45" s="225"/>
      <c r="D45" s="232">
        <v>0</v>
      </c>
      <c r="E45" s="639">
        <f t="shared" si="2"/>
        <v>569417.52</v>
      </c>
      <c r="F45" s="208">
        <v>569417.52</v>
      </c>
      <c r="G45" s="208"/>
      <c r="H45" s="240"/>
      <c r="I45" s="640">
        <f>J45+K45+L45</f>
        <v>569417.52</v>
      </c>
      <c r="J45" s="219">
        <v>569417.52</v>
      </c>
      <c r="K45" s="219"/>
      <c r="L45" s="221"/>
      <c r="M45" s="232">
        <f t="shared" si="1"/>
        <v>0</v>
      </c>
      <c r="O45" s="79"/>
      <c r="P45" s="79"/>
    </row>
    <row r="46" spans="1:16" ht="13.5">
      <c r="A46" s="206" t="s">
        <v>27</v>
      </c>
      <c r="B46" s="215" t="s">
        <v>28</v>
      </c>
      <c r="C46" s="225" t="s">
        <v>400</v>
      </c>
      <c r="D46" s="232">
        <v>0</v>
      </c>
      <c r="E46" s="239">
        <f t="shared" si="2"/>
        <v>0</v>
      </c>
      <c r="F46" s="208"/>
      <c r="G46" s="208"/>
      <c r="H46" s="221"/>
      <c r="I46" s="239">
        <f t="shared" si="3"/>
        <v>0</v>
      </c>
      <c r="J46" s="208"/>
      <c r="K46" s="208"/>
      <c r="L46" s="221"/>
      <c r="M46" s="232">
        <f t="shared" si="1"/>
        <v>0</v>
      </c>
      <c r="O46" s="79"/>
      <c r="P46" s="79"/>
    </row>
    <row r="47" spans="1:16" ht="14.25" thickBot="1">
      <c r="A47" s="206" t="s">
        <v>29</v>
      </c>
      <c r="B47" s="217" t="s">
        <v>30</v>
      </c>
      <c r="C47" s="226" t="s">
        <v>869</v>
      </c>
      <c r="D47" s="233">
        <v>0</v>
      </c>
      <c r="E47" s="241">
        <f t="shared" si="2"/>
        <v>0</v>
      </c>
      <c r="F47" s="209"/>
      <c r="G47" s="209"/>
      <c r="H47" s="222"/>
      <c r="I47" s="241">
        <f t="shared" si="3"/>
        <v>0</v>
      </c>
      <c r="J47" s="209"/>
      <c r="K47" s="209"/>
      <c r="L47" s="222"/>
      <c r="M47" s="233">
        <f t="shared" si="1"/>
        <v>0</v>
      </c>
      <c r="O47" s="79"/>
      <c r="P47" s="79"/>
    </row>
    <row r="48" spans="1:16" ht="13.5" thickBot="1">
      <c r="A48" s="1"/>
      <c r="B48" s="1"/>
      <c r="C48" s="1"/>
      <c r="D48" s="211"/>
      <c r="E48" s="244">
        <f>'Фин рез'!D82-E44</f>
        <v>0</v>
      </c>
      <c r="F48" s="211"/>
      <c r="G48" s="211"/>
      <c r="H48" s="211"/>
      <c r="I48" s="244">
        <f>'Фин рез'!D83-I44</f>
        <v>0</v>
      </c>
      <c r="J48" s="211"/>
      <c r="K48" s="211"/>
      <c r="L48" s="211"/>
      <c r="M48" s="211"/>
      <c r="O48" s="79"/>
      <c r="P48" s="79"/>
    </row>
    <row r="49" spans="1:16" ht="14.25" thickBot="1">
      <c r="A49" s="870" t="s">
        <v>102</v>
      </c>
      <c r="B49" s="870"/>
      <c r="C49" s="870"/>
      <c r="D49" s="870"/>
      <c r="E49" s="870"/>
      <c r="F49" s="870"/>
      <c r="G49" s="870"/>
      <c r="H49" s="870"/>
      <c r="I49" s="870"/>
      <c r="J49" s="870"/>
      <c r="K49" s="870"/>
      <c r="L49" s="870"/>
      <c r="M49" s="870"/>
      <c r="O49" s="79"/>
      <c r="P49" s="79"/>
    </row>
    <row r="50" spans="1:16" ht="12.75">
      <c r="A50" s="46" t="s">
        <v>1080</v>
      </c>
      <c r="B50" s="46"/>
      <c r="C50" s="51" t="s">
        <v>1070</v>
      </c>
      <c r="D50" s="228" t="s">
        <v>1081</v>
      </c>
      <c r="E50" s="872" t="s">
        <v>172</v>
      </c>
      <c r="F50" s="873"/>
      <c r="G50" s="873"/>
      <c r="H50" s="874"/>
      <c r="I50" s="872" t="s">
        <v>175</v>
      </c>
      <c r="J50" s="873"/>
      <c r="K50" s="873"/>
      <c r="L50" s="874"/>
      <c r="M50" s="228" t="s">
        <v>1081</v>
      </c>
      <c r="O50" s="79"/>
      <c r="P50" s="79"/>
    </row>
    <row r="51" spans="1:16" ht="63.75">
      <c r="A51" s="48" t="s">
        <v>1084</v>
      </c>
      <c r="B51" s="49" t="s">
        <v>1085</v>
      </c>
      <c r="C51" s="49" t="s">
        <v>1086</v>
      </c>
      <c r="D51" s="229" t="s">
        <v>1087</v>
      </c>
      <c r="E51" s="234" t="s">
        <v>980</v>
      </c>
      <c r="F51" s="203" t="s">
        <v>179</v>
      </c>
      <c r="G51" s="203" t="s">
        <v>173</v>
      </c>
      <c r="H51" s="235" t="s">
        <v>174</v>
      </c>
      <c r="I51" s="242" t="s">
        <v>980</v>
      </c>
      <c r="J51" s="203" t="s">
        <v>178</v>
      </c>
      <c r="K51" s="203" t="s">
        <v>176</v>
      </c>
      <c r="L51" s="235" t="s">
        <v>177</v>
      </c>
      <c r="M51" s="243" t="s">
        <v>1090</v>
      </c>
      <c r="O51" s="79"/>
      <c r="P51" s="79"/>
    </row>
    <row r="52" spans="1:16" ht="13.5" thickBot="1">
      <c r="A52" s="47">
        <v>1</v>
      </c>
      <c r="B52" s="51">
        <v>2</v>
      </c>
      <c r="C52" s="51">
        <v>3</v>
      </c>
      <c r="D52" s="230">
        <v>4</v>
      </c>
      <c r="E52" s="236">
        <v>5</v>
      </c>
      <c r="F52" s="51">
        <v>6</v>
      </c>
      <c r="G52" s="51">
        <v>7</v>
      </c>
      <c r="H52" s="237">
        <v>8</v>
      </c>
      <c r="I52" s="236">
        <v>9</v>
      </c>
      <c r="J52" s="51">
        <v>10</v>
      </c>
      <c r="K52" s="51">
        <v>11</v>
      </c>
      <c r="L52" s="237">
        <v>12</v>
      </c>
      <c r="M52" s="230">
        <v>13</v>
      </c>
      <c r="O52" s="79"/>
      <c r="P52" s="79"/>
    </row>
    <row r="53" spans="1:16" ht="13.5">
      <c r="A53" s="71" t="s">
        <v>31</v>
      </c>
      <c r="B53" s="11" t="s">
        <v>337</v>
      </c>
      <c r="C53" s="12" t="s">
        <v>422</v>
      </c>
      <c r="D53" s="43">
        <f aca="true" t="shared" si="9" ref="D53:L53">D13</f>
        <v>0</v>
      </c>
      <c r="E53" s="43">
        <f t="shared" si="9"/>
        <v>0</v>
      </c>
      <c r="F53" s="43">
        <f t="shared" si="9"/>
        <v>0</v>
      </c>
      <c r="G53" s="43">
        <f t="shared" si="9"/>
        <v>0</v>
      </c>
      <c r="H53" s="43">
        <f t="shared" si="9"/>
        <v>0</v>
      </c>
      <c r="I53" s="43">
        <f t="shared" si="9"/>
        <v>0</v>
      </c>
      <c r="J53" s="43">
        <f t="shared" si="9"/>
        <v>0</v>
      </c>
      <c r="K53" s="43">
        <f t="shared" si="9"/>
        <v>0</v>
      </c>
      <c r="L53" s="43">
        <f t="shared" si="9"/>
        <v>0</v>
      </c>
      <c r="M53" s="246">
        <f aca="true" t="shared" si="10" ref="M53:M79">D53+E53-I53</f>
        <v>0</v>
      </c>
      <c r="O53" s="79">
        <f>Баланс!D18-D53</f>
        <v>0</v>
      </c>
      <c r="P53" s="79">
        <f>Баланс!H18-M53</f>
        <v>0</v>
      </c>
    </row>
    <row r="54" spans="1:16" ht="12.75">
      <c r="A54" s="72" t="s">
        <v>129</v>
      </c>
      <c r="B54" s="15" t="s">
        <v>468</v>
      </c>
      <c r="C54" s="16" t="s">
        <v>33</v>
      </c>
      <c r="D54" s="44">
        <f>D15+D16+D17</f>
        <v>0</v>
      </c>
      <c r="E54" s="44">
        <f aca="true" t="shared" si="11" ref="E54:L54">E15+E16+E17</f>
        <v>0</v>
      </c>
      <c r="F54" s="44">
        <f t="shared" si="11"/>
        <v>0</v>
      </c>
      <c r="G54" s="44">
        <f t="shared" si="11"/>
        <v>0</v>
      </c>
      <c r="H54" s="44">
        <f t="shared" si="11"/>
        <v>0</v>
      </c>
      <c r="I54" s="44">
        <f t="shared" si="11"/>
        <v>0</v>
      </c>
      <c r="J54" s="44">
        <f t="shared" si="11"/>
        <v>0</v>
      </c>
      <c r="K54" s="44">
        <f t="shared" si="11"/>
        <v>0</v>
      </c>
      <c r="L54" s="44">
        <f t="shared" si="11"/>
        <v>0</v>
      </c>
      <c r="M54" s="247">
        <f t="shared" si="10"/>
        <v>0</v>
      </c>
      <c r="O54" s="79">
        <f>Баланс!D19-D54</f>
        <v>0</v>
      </c>
      <c r="P54" s="79">
        <f>Баланс!H19-M54</f>
        <v>0</v>
      </c>
    </row>
    <row r="55" spans="1:16" ht="12.75">
      <c r="A55" s="73" t="s">
        <v>34</v>
      </c>
      <c r="B55" s="15" t="s">
        <v>615</v>
      </c>
      <c r="C55" s="16" t="s">
        <v>35</v>
      </c>
      <c r="D55" s="44"/>
      <c r="E55" s="44">
        <f>F55+G55+H55</f>
        <v>0</v>
      </c>
      <c r="F55" s="44"/>
      <c r="G55" s="44"/>
      <c r="H55" s="44"/>
      <c r="I55" s="44">
        <f>J55+K55+L55</f>
        <v>0</v>
      </c>
      <c r="J55" s="44"/>
      <c r="K55" s="44"/>
      <c r="L55" s="44"/>
      <c r="M55" s="247">
        <f t="shared" si="10"/>
        <v>0</v>
      </c>
      <c r="O55" s="79">
        <f>Баланс!D20-D55</f>
        <v>0</v>
      </c>
      <c r="P55" s="79">
        <f>Баланс!H20-M55</f>
        <v>0</v>
      </c>
    </row>
    <row r="56" spans="1:16" ht="27">
      <c r="A56" s="74" t="s">
        <v>36</v>
      </c>
      <c r="B56" s="52" t="s">
        <v>1114</v>
      </c>
      <c r="C56" s="53" t="s">
        <v>410</v>
      </c>
      <c r="D56" s="69">
        <f>D23</f>
        <v>0</v>
      </c>
      <c r="E56" s="69">
        <f aca="true" t="shared" si="12" ref="E56:L56">E23</f>
        <v>0</v>
      </c>
      <c r="F56" s="69">
        <f t="shared" si="12"/>
        <v>0</v>
      </c>
      <c r="G56" s="69">
        <f t="shared" si="12"/>
        <v>0</v>
      </c>
      <c r="H56" s="69">
        <f t="shared" si="12"/>
        <v>0</v>
      </c>
      <c r="I56" s="69">
        <f t="shared" si="12"/>
        <v>0</v>
      </c>
      <c r="J56" s="69">
        <f t="shared" si="12"/>
        <v>0</v>
      </c>
      <c r="K56" s="69">
        <f t="shared" si="12"/>
        <v>0</v>
      </c>
      <c r="L56" s="69">
        <f t="shared" si="12"/>
        <v>0</v>
      </c>
      <c r="M56" s="247">
        <f t="shared" si="10"/>
        <v>0</v>
      </c>
      <c r="O56" s="79">
        <f>Баланс!D23-D56</f>
        <v>0</v>
      </c>
      <c r="P56" s="79">
        <f>Баланс!H23-M56</f>
        <v>0</v>
      </c>
    </row>
    <row r="57" spans="1:16" ht="12.75">
      <c r="A57" s="75" t="s">
        <v>129</v>
      </c>
      <c r="B57" s="54" t="s">
        <v>442</v>
      </c>
      <c r="C57" s="55" t="s">
        <v>891</v>
      </c>
      <c r="D57" s="68">
        <f>D24+D25+D26</f>
        <v>0</v>
      </c>
      <c r="E57" s="68">
        <f aca="true" t="shared" si="13" ref="E57:L57">E24+E25+E26</f>
        <v>0</v>
      </c>
      <c r="F57" s="68">
        <f t="shared" si="13"/>
        <v>0</v>
      </c>
      <c r="G57" s="68">
        <f t="shared" si="13"/>
        <v>0</v>
      </c>
      <c r="H57" s="68">
        <f t="shared" si="13"/>
        <v>0</v>
      </c>
      <c r="I57" s="68">
        <f t="shared" si="13"/>
        <v>0</v>
      </c>
      <c r="J57" s="68">
        <f t="shared" si="13"/>
        <v>0</v>
      </c>
      <c r="K57" s="68">
        <f t="shared" si="13"/>
        <v>0</v>
      </c>
      <c r="L57" s="68">
        <f t="shared" si="13"/>
        <v>0</v>
      </c>
      <c r="M57" s="247">
        <f t="shared" si="10"/>
        <v>0</v>
      </c>
      <c r="O57" s="79">
        <f>Баланс!D24-D57</f>
        <v>0</v>
      </c>
      <c r="P57" s="79">
        <f>Баланс!H24-M57</f>
        <v>0</v>
      </c>
    </row>
    <row r="58" spans="1:16" ht="12.75">
      <c r="A58" s="73" t="s">
        <v>34</v>
      </c>
      <c r="B58" s="15"/>
      <c r="C58" s="16" t="s">
        <v>893</v>
      </c>
      <c r="D58" s="44"/>
      <c r="E58" s="44"/>
      <c r="F58" s="44"/>
      <c r="G58" s="44"/>
      <c r="H58" s="44"/>
      <c r="I58" s="44"/>
      <c r="J58" s="44"/>
      <c r="K58" s="44"/>
      <c r="L58" s="44"/>
      <c r="M58" s="247">
        <f t="shared" si="10"/>
        <v>0</v>
      </c>
      <c r="O58" s="79">
        <f>Баланс!D25-D58</f>
        <v>0</v>
      </c>
      <c r="P58" s="79">
        <f>Баланс!H25-M58</f>
        <v>0</v>
      </c>
    </row>
    <row r="59" spans="1:16" ht="27">
      <c r="A59" s="74" t="s">
        <v>37</v>
      </c>
      <c r="B59" s="52" t="s">
        <v>4</v>
      </c>
      <c r="C59" s="53" t="s">
        <v>423</v>
      </c>
      <c r="D59" s="69">
        <f>D32</f>
        <v>0</v>
      </c>
      <c r="E59" s="69">
        <f aca="true" t="shared" si="14" ref="E59:L59">E32</f>
        <v>0</v>
      </c>
      <c r="F59" s="69">
        <f t="shared" si="14"/>
        <v>0</v>
      </c>
      <c r="G59" s="69">
        <f t="shared" si="14"/>
        <v>0</v>
      </c>
      <c r="H59" s="69">
        <f t="shared" si="14"/>
        <v>0</v>
      </c>
      <c r="I59" s="69">
        <f t="shared" si="14"/>
        <v>0</v>
      </c>
      <c r="J59" s="69">
        <f t="shared" si="14"/>
        <v>0</v>
      </c>
      <c r="K59" s="69">
        <f t="shared" si="14"/>
        <v>0</v>
      </c>
      <c r="L59" s="69">
        <f t="shared" si="14"/>
        <v>0</v>
      </c>
      <c r="M59" s="247">
        <f t="shared" si="10"/>
        <v>0</v>
      </c>
      <c r="O59" s="79">
        <f>Баланс!D48-D59</f>
        <v>0</v>
      </c>
      <c r="P59" s="79">
        <f>Баланс!H48-M59</f>
        <v>0</v>
      </c>
    </row>
    <row r="60" spans="1:16" ht="12.75">
      <c r="A60" s="75" t="s">
        <v>129</v>
      </c>
      <c r="B60" s="54" t="s">
        <v>38</v>
      </c>
      <c r="C60" s="55" t="s">
        <v>424</v>
      </c>
      <c r="D60" s="70"/>
      <c r="E60" s="70"/>
      <c r="F60" s="70"/>
      <c r="G60" s="70"/>
      <c r="H60" s="70"/>
      <c r="I60" s="70"/>
      <c r="J60" s="70"/>
      <c r="K60" s="70"/>
      <c r="L60" s="70"/>
      <c r="M60" s="247">
        <f t="shared" si="10"/>
        <v>0</v>
      </c>
      <c r="O60" s="79">
        <f>Баланс!D49-D60</f>
        <v>0</v>
      </c>
      <c r="P60" s="79">
        <f>Баланс!H49-M60</f>
        <v>0</v>
      </c>
    </row>
    <row r="61" spans="1:16" ht="12.75">
      <c r="A61" s="73" t="s">
        <v>34</v>
      </c>
      <c r="B61" s="15" t="s">
        <v>39</v>
      </c>
      <c r="C61" s="16" t="s">
        <v>897</v>
      </c>
      <c r="D61" s="44"/>
      <c r="E61" s="44"/>
      <c r="F61" s="44"/>
      <c r="G61" s="44"/>
      <c r="H61" s="44"/>
      <c r="I61" s="44"/>
      <c r="J61" s="44"/>
      <c r="K61" s="44"/>
      <c r="L61" s="44"/>
      <c r="M61" s="247">
        <f t="shared" si="10"/>
        <v>0</v>
      </c>
      <c r="O61" s="79">
        <f>Баланс!D50-D61</f>
        <v>0</v>
      </c>
      <c r="P61" s="79">
        <f>Баланс!H50-M61</f>
        <v>0</v>
      </c>
    </row>
    <row r="62" spans="1:16" ht="13.5">
      <c r="A62" s="74" t="s">
        <v>40</v>
      </c>
      <c r="B62" s="52" t="s">
        <v>6</v>
      </c>
      <c r="C62" s="53" t="s">
        <v>910</v>
      </c>
      <c r="D62" s="69">
        <f>D33</f>
        <v>0</v>
      </c>
      <c r="E62" s="69">
        <f aca="true" t="shared" si="15" ref="E62:L62">E33</f>
        <v>0</v>
      </c>
      <c r="F62" s="69">
        <f t="shared" si="15"/>
        <v>0</v>
      </c>
      <c r="G62" s="69">
        <f t="shared" si="15"/>
        <v>0</v>
      </c>
      <c r="H62" s="69">
        <f t="shared" si="15"/>
        <v>0</v>
      </c>
      <c r="I62" s="69">
        <f t="shared" si="15"/>
        <v>0</v>
      </c>
      <c r="J62" s="69">
        <f t="shared" si="15"/>
        <v>0</v>
      </c>
      <c r="K62" s="69">
        <f t="shared" si="15"/>
        <v>0</v>
      </c>
      <c r="L62" s="69">
        <f t="shared" si="15"/>
        <v>0</v>
      </c>
      <c r="M62" s="247">
        <f t="shared" si="10"/>
        <v>0</v>
      </c>
      <c r="O62" s="79"/>
      <c r="P62" s="79"/>
    </row>
    <row r="63" spans="1:16" ht="12.75">
      <c r="A63" s="75" t="s">
        <v>129</v>
      </c>
      <c r="B63" s="54"/>
      <c r="C63" s="55" t="s">
        <v>41</v>
      </c>
      <c r="D63" s="70"/>
      <c r="E63" s="70"/>
      <c r="F63" s="70"/>
      <c r="G63" s="70"/>
      <c r="H63" s="70"/>
      <c r="I63" s="70"/>
      <c r="J63" s="70"/>
      <c r="K63" s="70"/>
      <c r="L63" s="70"/>
      <c r="M63" s="247">
        <f t="shared" si="10"/>
        <v>0</v>
      </c>
      <c r="O63" s="79"/>
      <c r="P63" s="79"/>
    </row>
    <row r="64" spans="1:16" ht="12.75">
      <c r="A64" s="73" t="s">
        <v>34</v>
      </c>
      <c r="B64" s="15"/>
      <c r="C64" s="16" t="s">
        <v>42</v>
      </c>
      <c r="D64" s="44"/>
      <c r="E64" s="44"/>
      <c r="F64" s="44"/>
      <c r="G64" s="44"/>
      <c r="H64" s="44"/>
      <c r="I64" s="44"/>
      <c r="J64" s="44"/>
      <c r="K64" s="44"/>
      <c r="L64" s="44"/>
      <c r="M64" s="247">
        <f t="shared" si="10"/>
        <v>0</v>
      </c>
      <c r="O64" s="79"/>
      <c r="P64" s="79"/>
    </row>
    <row r="65" spans="1:16" ht="13.5">
      <c r="A65" s="71" t="s">
        <v>43</v>
      </c>
      <c r="B65" s="15" t="s">
        <v>8</v>
      </c>
      <c r="C65" s="16" t="s">
        <v>900</v>
      </c>
      <c r="D65" s="44">
        <f>D35</f>
        <v>0</v>
      </c>
      <c r="E65" s="44">
        <f aca="true" t="shared" si="16" ref="E65:L65">E35</f>
        <v>0</v>
      </c>
      <c r="F65" s="44">
        <f t="shared" si="16"/>
        <v>0</v>
      </c>
      <c r="G65" s="44">
        <f t="shared" si="16"/>
        <v>0</v>
      </c>
      <c r="H65" s="44">
        <f t="shared" si="16"/>
        <v>0</v>
      </c>
      <c r="I65" s="44">
        <f t="shared" si="16"/>
        <v>0</v>
      </c>
      <c r="J65" s="44">
        <f t="shared" si="16"/>
        <v>0</v>
      </c>
      <c r="K65" s="44">
        <f t="shared" si="16"/>
        <v>0</v>
      </c>
      <c r="L65" s="44">
        <f t="shared" si="16"/>
        <v>0</v>
      </c>
      <c r="M65" s="247">
        <f t="shared" si="10"/>
        <v>0</v>
      </c>
      <c r="O65" s="79"/>
      <c r="P65" s="79"/>
    </row>
    <row r="66" spans="1:16" ht="12.75">
      <c r="A66" s="72" t="s">
        <v>130</v>
      </c>
      <c r="B66" s="15" t="s">
        <v>580</v>
      </c>
      <c r="C66" s="16" t="s">
        <v>904</v>
      </c>
      <c r="D66" s="44"/>
      <c r="E66" s="44"/>
      <c r="F66" s="44"/>
      <c r="G66" s="44"/>
      <c r="H66" s="44"/>
      <c r="I66" s="44"/>
      <c r="J66" s="44"/>
      <c r="K66" s="44"/>
      <c r="L66" s="44"/>
      <c r="M66" s="247">
        <f t="shared" si="10"/>
        <v>0</v>
      </c>
      <c r="O66" s="79"/>
      <c r="P66" s="79"/>
    </row>
    <row r="67" spans="1:16" ht="27">
      <c r="A67" s="71" t="s">
        <v>44</v>
      </c>
      <c r="B67" s="15" t="s">
        <v>11</v>
      </c>
      <c r="C67" s="16" t="s">
        <v>907</v>
      </c>
      <c r="D67" s="44">
        <f>D36</f>
        <v>0</v>
      </c>
      <c r="E67" s="44">
        <f aca="true" t="shared" si="17" ref="E67:L67">E36</f>
        <v>0</v>
      </c>
      <c r="F67" s="44">
        <f t="shared" si="17"/>
        <v>0</v>
      </c>
      <c r="G67" s="44">
        <f t="shared" si="17"/>
        <v>0</v>
      </c>
      <c r="H67" s="44">
        <f t="shared" si="17"/>
        <v>0</v>
      </c>
      <c r="I67" s="44">
        <f t="shared" si="17"/>
        <v>0</v>
      </c>
      <c r="J67" s="44">
        <f t="shared" si="17"/>
        <v>0</v>
      </c>
      <c r="K67" s="44">
        <f t="shared" si="17"/>
        <v>0</v>
      </c>
      <c r="L67" s="44">
        <f t="shared" si="17"/>
        <v>0</v>
      </c>
      <c r="M67" s="247">
        <f t="shared" si="10"/>
        <v>0</v>
      </c>
      <c r="O67" s="79"/>
      <c r="P67" s="79"/>
    </row>
    <row r="68" spans="1:16" ht="13.5" thickBot="1">
      <c r="A68" s="72" t="s">
        <v>130</v>
      </c>
      <c r="B68" s="15" t="s">
        <v>581</v>
      </c>
      <c r="C68" s="16" t="s">
        <v>912</v>
      </c>
      <c r="D68" s="44"/>
      <c r="E68" s="44"/>
      <c r="F68" s="44"/>
      <c r="G68" s="44"/>
      <c r="H68" s="44"/>
      <c r="I68" s="44"/>
      <c r="J68" s="44"/>
      <c r="K68" s="44"/>
      <c r="L68" s="44"/>
      <c r="M68" s="248">
        <f t="shared" si="10"/>
        <v>0</v>
      </c>
      <c r="O68" s="79"/>
      <c r="P68" s="79"/>
    </row>
    <row r="69" spans="1:16" ht="27">
      <c r="A69" s="71" t="s">
        <v>45</v>
      </c>
      <c r="B69" s="11" t="s">
        <v>13</v>
      </c>
      <c r="C69" s="12" t="s">
        <v>535</v>
      </c>
      <c r="D69" s="43">
        <f>D37</f>
        <v>0</v>
      </c>
      <c r="E69" s="43">
        <f aca="true" t="shared" si="18" ref="E69:L69">E37</f>
        <v>0</v>
      </c>
      <c r="F69" s="43">
        <f t="shared" si="18"/>
        <v>0</v>
      </c>
      <c r="G69" s="43">
        <f t="shared" si="18"/>
        <v>0</v>
      </c>
      <c r="H69" s="43">
        <f t="shared" si="18"/>
        <v>0</v>
      </c>
      <c r="I69" s="43">
        <f t="shared" si="18"/>
        <v>0</v>
      </c>
      <c r="J69" s="43">
        <f t="shared" si="18"/>
        <v>0</v>
      </c>
      <c r="K69" s="43">
        <f t="shared" si="18"/>
        <v>0</v>
      </c>
      <c r="L69" s="43">
        <f t="shared" si="18"/>
        <v>0</v>
      </c>
      <c r="M69" s="249">
        <f t="shared" si="10"/>
        <v>0</v>
      </c>
      <c r="O69" s="79"/>
      <c r="P69" s="79"/>
    </row>
    <row r="70" spans="1:16" ht="12.75">
      <c r="A70" s="72" t="s">
        <v>130</v>
      </c>
      <c r="B70" s="15" t="s">
        <v>46</v>
      </c>
      <c r="C70" s="16" t="s">
        <v>538</v>
      </c>
      <c r="D70" s="44"/>
      <c r="E70" s="44"/>
      <c r="F70" s="44"/>
      <c r="G70" s="44"/>
      <c r="H70" s="44"/>
      <c r="I70" s="44"/>
      <c r="J70" s="44"/>
      <c r="K70" s="44"/>
      <c r="L70" s="44"/>
      <c r="M70" s="247">
        <f t="shared" si="10"/>
        <v>0</v>
      </c>
      <c r="O70" s="79"/>
      <c r="P70" s="79"/>
    </row>
    <row r="71" spans="1:16" ht="13.5">
      <c r="A71" s="71" t="s">
        <v>15</v>
      </c>
      <c r="B71" s="15" t="s">
        <v>47</v>
      </c>
      <c r="C71" s="16" t="s">
        <v>917</v>
      </c>
      <c r="D71" s="44">
        <f>D39</f>
        <v>0</v>
      </c>
      <c r="E71" s="44">
        <f aca="true" t="shared" si="19" ref="E71:L71">E39</f>
        <v>0</v>
      </c>
      <c r="F71" s="44">
        <f t="shared" si="19"/>
        <v>0</v>
      </c>
      <c r="G71" s="44">
        <f t="shared" si="19"/>
        <v>0</v>
      </c>
      <c r="H71" s="44">
        <f t="shared" si="19"/>
        <v>0</v>
      </c>
      <c r="I71" s="44">
        <f t="shared" si="19"/>
        <v>0</v>
      </c>
      <c r="J71" s="44">
        <f t="shared" si="19"/>
        <v>0</v>
      </c>
      <c r="K71" s="44">
        <f t="shared" si="19"/>
        <v>0</v>
      </c>
      <c r="L71" s="44">
        <f t="shared" si="19"/>
        <v>0</v>
      </c>
      <c r="M71" s="247">
        <f t="shared" si="10"/>
        <v>0</v>
      </c>
      <c r="O71" s="79">
        <f>Баланс!D45-D71</f>
        <v>0</v>
      </c>
      <c r="P71" s="79">
        <f>Баланс!H45-M71</f>
        <v>0</v>
      </c>
    </row>
    <row r="72" spans="1:16" ht="27">
      <c r="A72" s="71" t="s">
        <v>48</v>
      </c>
      <c r="B72" s="15" t="s">
        <v>49</v>
      </c>
      <c r="C72" s="16" t="s">
        <v>918</v>
      </c>
      <c r="D72" s="44">
        <f>D43</f>
        <v>0</v>
      </c>
      <c r="E72" s="44">
        <f aca="true" t="shared" si="20" ref="E72:L72">E43</f>
        <v>0</v>
      </c>
      <c r="F72" s="44">
        <f t="shared" si="20"/>
        <v>0</v>
      </c>
      <c r="G72" s="44">
        <f t="shared" si="20"/>
        <v>0</v>
      </c>
      <c r="H72" s="44">
        <f t="shared" si="20"/>
        <v>0</v>
      </c>
      <c r="I72" s="44">
        <f t="shared" si="20"/>
        <v>0</v>
      </c>
      <c r="J72" s="44">
        <f t="shared" si="20"/>
        <v>0</v>
      </c>
      <c r="K72" s="44">
        <f t="shared" si="20"/>
        <v>0</v>
      </c>
      <c r="L72" s="44">
        <f t="shared" si="20"/>
        <v>0</v>
      </c>
      <c r="M72" s="247">
        <f t="shared" si="10"/>
        <v>0</v>
      </c>
      <c r="O72" s="79"/>
      <c r="P72" s="79"/>
    </row>
    <row r="73" spans="1:16" ht="13.5">
      <c r="A73" s="71" t="s">
        <v>50</v>
      </c>
      <c r="B73" s="15" t="s">
        <v>340</v>
      </c>
      <c r="C73" s="16" t="s">
        <v>425</v>
      </c>
      <c r="D73" s="44">
        <f>D45</f>
        <v>0</v>
      </c>
      <c r="E73" s="44">
        <f aca="true" t="shared" si="21" ref="E73:L73">E45</f>
        <v>569417.52</v>
      </c>
      <c r="F73" s="44">
        <f t="shared" si="21"/>
        <v>569417.52</v>
      </c>
      <c r="G73" s="44">
        <f t="shared" si="21"/>
        <v>0</v>
      </c>
      <c r="H73" s="44">
        <f t="shared" si="21"/>
        <v>0</v>
      </c>
      <c r="I73" s="44">
        <f t="shared" si="21"/>
        <v>569417.52</v>
      </c>
      <c r="J73" s="44">
        <f t="shared" si="21"/>
        <v>569417.52</v>
      </c>
      <c r="K73" s="44">
        <f t="shared" si="21"/>
        <v>0</v>
      </c>
      <c r="L73" s="44">
        <f t="shared" si="21"/>
        <v>0</v>
      </c>
      <c r="M73" s="247">
        <f t="shared" si="10"/>
        <v>0</v>
      </c>
      <c r="O73" s="79">
        <f>Баланс!D46-D73</f>
        <v>0</v>
      </c>
      <c r="P73" s="79">
        <f>Баланс!H46-M73</f>
        <v>0</v>
      </c>
    </row>
    <row r="74" spans="1:16" ht="12.75">
      <c r="A74" s="73" t="s">
        <v>131</v>
      </c>
      <c r="B74" s="15" t="s">
        <v>584</v>
      </c>
      <c r="C74" s="16" t="s">
        <v>923</v>
      </c>
      <c r="D74" s="44"/>
      <c r="E74" s="44"/>
      <c r="F74" s="44"/>
      <c r="G74" s="44"/>
      <c r="H74" s="44"/>
      <c r="I74" s="44"/>
      <c r="J74" s="44"/>
      <c r="K74" s="44"/>
      <c r="L74" s="44"/>
      <c r="M74" s="247">
        <f t="shared" si="10"/>
        <v>0</v>
      </c>
      <c r="O74" s="79">
        <f>Баланс!D47-D74</f>
        <v>0</v>
      </c>
      <c r="P74" s="79">
        <f>Баланс!H47-M74</f>
        <v>0</v>
      </c>
    </row>
    <row r="75" spans="1:16" ht="27">
      <c r="A75" s="71" t="s">
        <v>51</v>
      </c>
      <c r="B75" s="15" t="s">
        <v>28</v>
      </c>
      <c r="C75" s="16" t="s">
        <v>898</v>
      </c>
      <c r="D75" s="44"/>
      <c r="E75" s="44"/>
      <c r="F75" s="44"/>
      <c r="G75" s="44"/>
      <c r="H75" s="44"/>
      <c r="I75" s="44"/>
      <c r="J75" s="44"/>
      <c r="K75" s="44"/>
      <c r="L75" s="44"/>
      <c r="M75" s="247">
        <f t="shared" si="10"/>
        <v>0</v>
      </c>
      <c r="O75" s="79"/>
      <c r="P75" s="79"/>
    </row>
    <row r="76" spans="1:16" ht="12.75">
      <c r="A76" s="72" t="s">
        <v>132</v>
      </c>
      <c r="B76" s="15" t="s">
        <v>52</v>
      </c>
      <c r="C76" s="16" t="s">
        <v>929</v>
      </c>
      <c r="D76" s="44"/>
      <c r="E76" s="44"/>
      <c r="F76" s="44"/>
      <c r="G76" s="44"/>
      <c r="H76" s="44"/>
      <c r="I76" s="44"/>
      <c r="J76" s="44"/>
      <c r="K76" s="44"/>
      <c r="L76" s="44"/>
      <c r="M76" s="247">
        <f t="shared" si="10"/>
        <v>0</v>
      </c>
      <c r="O76" s="79"/>
      <c r="P76" s="79"/>
    </row>
    <row r="77" spans="1:16" ht="13.5">
      <c r="A77" s="71" t="s">
        <v>29</v>
      </c>
      <c r="B77" s="15" t="s">
        <v>30</v>
      </c>
      <c r="C77" s="16" t="s">
        <v>905</v>
      </c>
      <c r="D77" s="44"/>
      <c r="E77" s="44"/>
      <c r="F77" s="44"/>
      <c r="G77" s="44"/>
      <c r="H77" s="44"/>
      <c r="I77" s="44"/>
      <c r="J77" s="44"/>
      <c r="K77" s="44"/>
      <c r="L77" s="44"/>
      <c r="M77" s="247">
        <f t="shared" si="10"/>
        <v>0</v>
      </c>
      <c r="O77" s="79"/>
      <c r="P77" s="79"/>
    </row>
    <row r="78" spans="1:16" ht="12.75">
      <c r="A78" s="72" t="s">
        <v>130</v>
      </c>
      <c r="B78" s="15" t="s">
        <v>53</v>
      </c>
      <c r="C78" s="16" t="s">
        <v>54</v>
      </c>
      <c r="D78" s="44"/>
      <c r="E78" s="44"/>
      <c r="F78" s="44"/>
      <c r="G78" s="44"/>
      <c r="H78" s="44"/>
      <c r="I78" s="44"/>
      <c r="J78" s="44"/>
      <c r="K78" s="44"/>
      <c r="L78" s="44"/>
      <c r="M78" s="247">
        <f t="shared" si="10"/>
        <v>0</v>
      </c>
      <c r="O78" s="79"/>
      <c r="P78" s="79"/>
    </row>
    <row r="79" spans="1:16" ht="13.5" thickBot="1">
      <c r="A79" s="76"/>
      <c r="B79" s="19"/>
      <c r="C79" s="20"/>
      <c r="D79" s="45"/>
      <c r="E79" s="45"/>
      <c r="F79" s="45"/>
      <c r="G79" s="45"/>
      <c r="H79" s="45"/>
      <c r="I79" s="45"/>
      <c r="J79" s="45"/>
      <c r="K79" s="45"/>
      <c r="L79" s="45"/>
      <c r="M79" s="248">
        <f t="shared" si="10"/>
        <v>0</v>
      </c>
      <c r="O79" s="79"/>
      <c r="P79" s="79"/>
    </row>
    <row r="80" spans="1:13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ht="13.5">
      <c r="A81" s="870" t="s">
        <v>103</v>
      </c>
      <c r="B81" s="870"/>
      <c r="C81" s="870"/>
      <c r="D81" s="870"/>
      <c r="E81" s="870"/>
      <c r="F81" s="870"/>
      <c r="G81" s="870"/>
      <c r="H81" s="870"/>
      <c r="I81" s="870"/>
      <c r="J81" s="870"/>
      <c r="K81" s="870"/>
      <c r="L81" s="870"/>
      <c r="M81" s="870"/>
    </row>
    <row r="82" spans="1:13" ht="12.75">
      <c r="A82" s="46" t="s">
        <v>55</v>
      </c>
      <c r="B82" s="46"/>
      <c r="C82" s="51" t="s">
        <v>1070</v>
      </c>
      <c r="D82" s="51" t="s">
        <v>1081</v>
      </c>
      <c r="E82" s="51"/>
      <c r="F82" s="51"/>
      <c r="G82" s="51"/>
      <c r="H82" s="51" t="s">
        <v>1082</v>
      </c>
      <c r="I82" s="51"/>
      <c r="J82" s="51"/>
      <c r="K82" s="51"/>
      <c r="L82" s="51" t="s">
        <v>1083</v>
      </c>
      <c r="M82" s="51" t="s">
        <v>1081</v>
      </c>
    </row>
    <row r="83" spans="1:13" ht="12.75">
      <c r="A83" s="48" t="s">
        <v>1084</v>
      </c>
      <c r="B83" s="49" t="s">
        <v>1085</v>
      </c>
      <c r="C83" s="49" t="s">
        <v>1086</v>
      </c>
      <c r="D83" s="49" t="s">
        <v>1087</v>
      </c>
      <c r="E83" s="49"/>
      <c r="F83" s="49"/>
      <c r="G83" s="49"/>
      <c r="H83" s="49" t="s">
        <v>1088</v>
      </c>
      <c r="I83" s="49"/>
      <c r="J83" s="49"/>
      <c r="K83" s="49"/>
      <c r="L83" s="49" t="s">
        <v>1089</v>
      </c>
      <c r="M83" s="49" t="s">
        <v>1090</v>
      </c>
    </row>
    <row r="84" spans="1:13" ht="13.5" thickBot="1">
      <c r="A84" s="47">
        <v>1</v>
      </c>
      <c r="B84" s="51">
        <v>2</v>
      </c>
      <c r="C84" s="51">
        <v>3</v>
      </c>
      <c r="D84" s="51">
        <v>4</v>
      </c>
      <c r="E84" s="51"/>
      <c r="F84" s="51"/>
      <c r="G84" s="51"/>
      <c r="H84" s="51">
        <v>5</v>
      </c>
      <c r="I84" s="51"/>
      <c r="J84" s="51"/>
      <c r="K84" s="51"/>
      <c r="L84" s="51">
        <v>6</v>
      </c>
      <c r="M84" s="51">
        <v>7</v>
      </c>
    </row>
    <row r="85" spans="1:13" ht="27">
      <c r="A85" s="71" t="s">
        <v>56</v>
      </c>
      <c r="B85" s="11" t="s">
        <v>57</v>
      </c>
      <c r="C85" s="12" t="s">
        <v>58</v>
      </c>
      <c r="D85" s="60"/>
      <c r="E85" s="60"/>
      <c r="F85" s="60"/>
      <c r="G85" s="60"/>
      <c r="H85" s="60"/>
      <c r="I85" s="60"/>
      <c r="J85" s="60"/>
      <c r="K85" s="60"/>
      <c r="L85" s="60"/>
      <c r="M85" s="60"/>
    </row>
    <row r="86" spans="1:13" ht="12.75">
      <c r="A86" s="72" t="s">
        <v>133</v>
      </c>
      <c r="B86" s="15"/>
      <c r="C86" s="16" t="s">
        <v>60</v>
      </c>
      <c r="D86" s="59"/>
      <c r="E86" s="59"/>
      <c r="F86" s="59"/>
      <c r="G86" s="59"/>
      <c r="H86" s="59"/>
      <c r="I86" s="59"/>
      <c r="J86" s="59"/>
      <c r="K86" s="59"/>
      <c r="L86" s="59"/>
      <c r="M86" s="59"/>
    </row>
    <row r="87" spans="1:13" ht="12.75">
      <c r="A87" s="72" t="s">
        <v>134</v>
      </c>
      <c r="B87" s="15"/>
      <c r="C87" s="16" t="s">
        <v>61</v>
      </c>
      <c r="D87" s="59"/>
      <c r="E87" s="59"/>
      <c r="F87" s="59"/>
      <c r="G87" s="59"/>
      <c r="H87" s="59"/>
      <c r="I87" s="59"/>
      <c r="J87" s="59"/>
      <c r="K87" s="59"/>
      <c r="L87" s="59"/>
      <c r="M87" s="59"/>
    </row>
    <row r="88" spans="1:13" ht="12.75">
      <c r="A88" s="73" t="s">
        <v>62</v>
      </c>
      <c r="B88" s="15"/>
      <c r="C88" s="16" t="s">
        <v>63</v>
      </c>
      <c r="D88" s="59"/>
      <c r="E88" s="59"/>
      <c r="F88" s="59"/>
      <c r="G88" s="59"/>
      <c r="H88" s="59"/>
      <c r="I88" s="59"/>
      <c r="J88" s="59"/>
      <c r="K88" s="59"/>
      <c r="L88" s="59"/>
      <c r="M88" s="59">
        <f>SUM(D88+H88-L88)</f>
        <v>0</v>
      </c>
    </row>
    <row r="89" spans="1:13" ht="27">
      <c r="A89" s="71" t="s">
        <v>64</v>
      </c>
      <c r="B89" s="15" t="s">
        <v>65</v>
      </c>
      <c r="C89" s="16" t="s">
        <v>937</v>
      </c>
      <c r="D89" s="59"/>
      <c r="E89" s="201"/>
      <c r="F89" s="201"/>
      <c r="G89" s="201"/>
      <c r="H89" s="35" t="s">
        <v>1115</v>
      </c>
      <c r="I89" s="35"/>
      <c r="J89" s="35"/>
      <c r="K89" s="35"/>
      <c r="L89" s="59"/>
      <c r="M89" s="59"/>
    </row>
    <row r="90" spans="1:13" ht="12.75">
      <c r="A90" s="75" t="s">
        <v>32</v>
      </c>
      <c r="B90" s="54"/>
      <c r="C90" s="55"/>
      <c r="D90" s="61"/>
      <c r="E90" s="61"/>
      <c r="F90" s="61"/>
      <c r="G90" s="61"/>
      <c r="H90" s="61"/>
      <c r="I90" s="61"/>
      <c r="J90" s="61"/>
      <c r="K90" s="61"/>
      <c r="L90" s="61"/>
      <c r="M90" s="61"/>
    </row>
    <row r="91" spans="1:13" ht="12.75">
      <c r="A91" s="76"/>
      <c r="B91" s="15"/>
      <c r="C91" s="16"/>
      <c r="D91" s="59"/>
      <c r="E91" s="59"/>
      <c r="F91" s="59"/>
      <c r="G91" s="59"/>
      <c r="H91" s="59"/>
      <c r="I91" s="59"/>
      <c r="J91" s="59"/>
      <c r="K91" s="59"/>
      <c r="L91" s="59"/>
      <c r="M91" s="59"/>
    </row>
    <row r="92" spans="1:13" ht="12.75">
      <c r="A92" s="73"/>
      <c r="B92" s="15"/>
      <c r="C92" s="16"/>
      <c r="D92" s="59"/>
      <c r="E92" s="59"/>
      <c r="F92" s="59"/>
      <c r="G92" s="59"/>
      <c r="H92" s="59"/>
      <c r="I92" s="59"/>
      <c r="J92" s="59"/>
      <c r="K92" s="59"/>
      <c r="L92" s="59"/>
      <c r="M92" s="59"/>
    </row>
    <row r="93" spans="1:13" ht="13.5">
      <c r="A93" s="71" t="s">
        <v>66</v>
      </c>
      <c r="B93" s="15" t="s">
        <v>67</v>
      </c>
      <c r="C93" s="16" t="s">
        <v>414</v>
      </c>
      <c r="D93" s="59"/>
      <c r="E93" s="59"/>
      <c r="F93" s="59"/>
      <c r="G93" s="59"/>
      <c r="H93" s="59"/>
      <c r="I93" s="59"/>
      <c r="J93" s="59"/>
      <c r="K93" s="59"/>
      <c r="L93" s="59"/>
      <c r="M93" s="59"/>
    </row>
    <row r="94" spans="1:13" ht="12.75">
      <c r="A94" s="75" t="s">
        <v>32</v>
      </c>
      <c r="B94" s="54"/>
      <c r="C94" s="55"/>
      <c r="D94" s="61"/>
      <c r="E94" s="61"/>
      <c r="F94" s="61"/>
      <c r="G94" s="61"/>
      <c r="H94" s="61"/>
      <c r="I94" s="61"/>
      <c r="J94" s="61"/>
      <c r="K94" s="61"/>
      <c r="L94" s="61"/>
      <c r="M94" s="61"/>
    </row>
    <row r="95" spans="1:13" ht="12.75">
      <c r="A95" s="76"/>
      <c r="B95" s="15"/>
      <c r="C95" s="16"/>
      <c r="D95" s="59"/>
      <c r="E95" s="59"/>
      <c r="F95" s="59"/>
      <c r="G95" s="59"/>
      <c r="H95" s="59"/>
      <c r="I95" s="59"/>
      <c r="J95" s="59"/>
      <c r="K95" s="59"/>
      <c r="L95" s="59"/>
      <c r="M95" s="59"/>
    </row>
    <row r="96" spans="1:13" ht="24.75" customHeight="1">
      <c r="A96" s="74" t="s">
        <v>141</v>
      </c>
      <c r="B96" s="54" t="s">
        <v>68</v>
      </c>
      <c r="C96" s="55" t="s">
        <v>950</v>
      </c>
      <c r="D96" s="61"/>
      <c r="E96" s="202"/>
      <c r="F96" s="202"/>
      <c r="G96" s="202"/>
      <c r="H96" s="36" t="s">
        <v>1115</v>
      </c>
      <c r="I96" s="161"/>
      <c r="J96" s="161"/>
      <c r="K96" s="161"/>
      <c r="L96" s="61"/>
      <c r="M96" s="61"/>
    </row>
    <row r="97" spans="1:13" ht="12.75">
      <c r="A97" s="72" t="s">
        <v>135</v>
      </c>
      <c r="B97" s="15"/>
      <c r="C97" s="16" t="s">
        <v>952</v>
      </c>
      <c r="D97" s="59"/>
      <c r="E97" s="59"/>
      <c r="F97" s="59"/>
      <c r="G97" s="59"/>
      <c r="H97" s="59"/>
      <c r="I97" s="59"/>
      <c r="J97" s="59"/>
      <c r="K97" s="59"/>
      <c r="L97" s="59"/>
      <c r="M97" s="59"/>
    </row>
    <row r="98" spans="1:13" ht="12.75">
      <c r="A98" s="72" t="s">
        <v>130</v>
      </c>
      <c r="B98" s="15"/>
      <c r="C98" s="16" t="s">
        <v>955</v>
      </c>
      <c r="D98" s="59"/>
      <c r="E98" s="59"/>
      <c r="F98" s="59"/>
      <c r="G98" s="59"/>
      <c r="H98" s="59"/>
      <c r="I98" s="59"/>
      <c r="J98" s="59"/>
      <c r="K98" s="59"/>
      <c r="L98" s="59"/>
      <c r="M98" s="59"/>
    </row>
    <row r="99" spans="1:13" ht="12.75">
      <c r="A99" s="73" t="s">
        <v>69</v>
      </c>
      <c r="B99" s="15"/>
      <c r="C99" s="16" t="s">
        <v>70</v>
      </c>
      <c r="D99" s="59"/>
      <c r="E99" s="59"/>
      <c r="F99" s="59"/>
      <c r="G99" s="59"/>
      <c r="H99" s="59"/>
      <c r="I99" s="59"/>
      <c r="J99" s="59"/>
      <c r="K99" s="59"/>
      <c r="L99" s="59"/>
      <c r="M99" s="59"/>
    </row>
    <row r="100" spans="1:13" ht="25.5">
      <c r="A100" s="72" t="s">
        <v>136</v>
      </c>
      <c r="B100" s="15"/>
      <c r="C100" s="16" t="s">
        <v>71</v>
      </c>
      <c r="D100" s="59"/>
      <c r="E100" s="59"/>
      <c r="F100" s="59"/>
      <c r="G100" s="59"/>
      <c r="H100" s="59"/>
      <c r="I100" s="59"/>
      <c r="J100" s="59"/>
      <c r="K100" s="59"/>
      <c r="L100" s="59"/>
      <c r="M100" s="59"/>
    </row>
    <row r="101" spans="1:13" ht="27.75" thickBot="1">
      <c r="A101" s="74" t="s">
        <v>137</v>
      </c>
      <c r="B101" s="54" t="s">
        <v>72</v>
      </c>
      <c r="C101" s="55" t="s">
        <v>411</v>
      </c>
      <c r="D101" s="61"/>
      <c r="E101" s="61"/>
      <c r="F101" s="61"/>
      <c r="G101" s="61"/>
      <c r="H101" s="61"/>
      <c r="I101" s="61"/>
      <c r="J101" s="61"/>
      <c r="K101" s="61"/>
      <c r="L101" s="61"/>
      <c r="M101" s="61"/>
    </row>
    <row r="102" spans="1:13" ht="40.5">
      <c r="A102" s="77" t="s">
        <v>138</v>
      </c>
      <c r="B102" s="11" t="s">
        <v>775</v>
      </c>
      <c r="C102" s="12" t="s">
        <v>360</v>
      </c>
      <c r="D102" s="60"/>
      <c r="E102" s="60"/>
      <c r="F102" s="60"/>
      <c r="G102" s="60"/>
      <c r="H102" s="60"/>
      <c r="I102" s="60"/>
      <c r="J102" s="60"/>
      <c r="K102" s="60"/>
      <c r="L102" s="60"/>
      <c r="M102" s="60"/>
    </row>
    <row r="103" spans="1:13" ht="12.75">
      <c r="A103" s="72" t="s">
        <v>139</v>
      </c>
      <c r="B103" s="15"/>
      <c r="C103" s="16" t="s">
        <v>361</v>
      </c>
      <c r="D103" s="59"/>
      <c r="E103" s="59"/>
      <c r="F103" s="59"/>
      <c r="G103" s="59"/>
      <c r="H103" s="59"/>
      <c r="I103" s="59"/>
      <c r="J103" s="59"/>
      <c r="K103" s="59"/>
      <c r="L103" s="59"/>
      <c r="M103" s="59"/>
    </row>
    <row r="104" spans="1:13" ht="12.75">
      <c r="A104" s="73" t="s">
        <v>73</v>
      </c>
      <c r="B104" s="15"/>
      <c r="C104" s="16" t="s">
        <v>362</v>
      </c>
      <c r="D104" s="59"/>
      <c r="E104" s="59"/>
      <c r="F104" s="59"/>
      <c r="G104" s="59"/>
      <c r="H104" s="59"/>
      <c r="I104" s="59"/>
      <c r="J104" s="59"/>
      <c r="K104" s="59"/>
      <c r="L104" s="59"/>
      <c r="M104" s="59"/>
    </row>
    <row r="105" spans="1:13" ht="40.5">
      <c r="A105" s="77" t="s">
        <v>142</v>
      </c>
      <c r="B105" s="15" t="s">
        <v>776</v>
      </c>
      <c r="C105" s="16" t="s">
        <v>790</v>
      </c>
      <c r="D105" s="59"/>
      <c r="E105" s="59"/>
      <c r="F105" s="59"/>
      <c r="G105" s="59"/>
      <c r="H105" s="59"/>
      <c r="I105" s="59"/>
      <c r="J105" s="59"/>
      <c r="K105" s="59"/>
      <c r="L105" s="59"/>
      <c r="M105" s="59"/>
    </row>
    <row r="106" spans="1:13" ht="12.75">
      <c r="A106" s="72" t="s">
        <v>135</v>
      </c>
      <c r="B106" s="15"/>
      <c r="C106" s="16" t="s">
        <v>791</v>
      </c>
      <c r="D106" s="59"/>
      <c r="E106" s="59"/>
      <c r="F106" s="59"/>
      <c r="G106" s="59"/>
      <c r="H106" s="59"/>
      <c r="I106" s="59"/>
      <c r="J106" s="59"/>
      <c r="K106" s="59"/>
      <c r="L106" s="59"/>
      <c r="M106" s="59"/>
    </row>
    <row r="107" spans="1:13" ht="12.75">
      <c r="A107" s="72" t="s">
        <v>130</v>
      </c>
      <c r="B107" s="15"/>
      <c r="C107" s="16" t="s">
        <v>792</v>
      </c>
      <c r="D107" s="59"/>
      <c r="E107" s="59"/>
      <c r="F107" s="59"/>
      <c r="G107" s="59"/>
      <c r="H107" s="59"/>
      <c r="I107" s="59"/>
      <c r="J107" s="59"/>
      <c r="K107" s="59"/>
      <c r="L107" s="59"/>
      <c r="M107" s="59"/>
    </row>
    <row r="108" spans="1:13" ht="12.75">
      <c r="A108" s="73" t="s">
        <v>69</v>
      </c>
      <c r="B108" s="15"/>
      <c r="C108" s="16" t="s">
        <v>793</v>
      </c>
      <c r="D108" s="59"/>
      <c r="E108" s="59"/>
      <c r="F108" s="59"/>
      <c r="G108" s="59"/>
      <c r="H108" s="59"/>
      <c r="I108" s="59"/>
      <c r="J108" s="59"/>
      <c r="K108" s="59"/>
      <c r="L108" s="59"/>
      <c r="M108" s="59"/>
    </row>
    <row r="109" spans="1:13" ht="25.5">
      <c r="A109" s="72" t="s">
        <v>136</v>
      </c>
      <c r="B109" s="15"/>
      <c r="C109" s="16" t="s">
        <v>74</v>
      </c>
      <c r="D109" s="59"/>
      <c r="E109" s="59"/>
      <c r="F109" s="59"/>
      <c r="G109" s="59"/>
      <c r="H109" s="59"/>
      <c r="I109" s="59"/>
      <c r="J109" s="59"/>
      <c r="K109" s="59"/>
      <c r="L109" s="59"/>
      <c r="M109" s="59"/>
    </row>
    <row r="110" spans="1:13" ht="27">
      <c r="A110" s="71" t="s">
        <v>75</v>
      </c>
      <c r="B110" s="15" t="s">
        <v>76</v>
      </c>
      <c r="C110" s="16" t="s">
        <v>363</v>
      </c>
      <c r="D110" s="59"/>
      <c r="E110" s="201"/>
      <c r="F110" s="201"/>
      <c r="G110" s="201"/>
      <c r="H110" s="35" t="s">
        <v>1115</v>
      </c>
      <c r="I110" s="35"/>
      <c r="J110" s="35"/>
      <c r="K110" s="35"/>
      <c r="L110" s="59"/>
      <c r="M110" s="59"/>
    </row>
    <row r="111" spans="1:13" ht="17.25" customHeight="1">
      <c r="A111" s="71" t="s">
        <v>77</v>
      </c>
      <c r="B111" s="15" t="s">
        <v>78</v>
      </c>
      <c r="C111" s="16" t="s">
        <v>940</v>
      </c>
      <c r="D111" s="59"/>
      <c r="E111" s="59"/>
      <c r="F111" s="59"/>
      <c r="G111" s="59"/>
      <c r="H111" s="59"/>
      <c r="I111" s="59"/>
      <c r="J111" s="59"/>
      <c r="K111" s="59"/>
      <c r="L111" s="59"/>
      <c r="M111" s="59"/>
    </row>
    <row r="112" spans="1:13" ht="12.75">
      <c r="A112" s="72" t="s">
        <v>135</v>
      </c>
      <c r="B112" s="15"/>
      <c r="C112" s="16" t="s">
        <v>969</v>
      </c>
      <c r="D112" s="59"/>
      <c r="E112" s="59"/>
      <c r="F112" s="59"/>
      <c r="G112" s="59"/>
      <c r="H112" s="59"/>
      <c r="I112" s="59"/>
      <c r="J112" s="59"/>
      <c r="K112" s="59"/>
      <c r="L112" s="59"/>
      <c r="M112" s="59"/>
    </row>
    <row r="113" spans="1:13" ht="12.75">
      <c r="A113" s="72" t="s">
        <v>129</v>
      </c>
      <c r="B113" s="15"/>
      <c r="C113" s="16" t="s">
        <v>972</v>
      </c>
      <c r="D113" s="59"/>
      <c r="E113" s="59"/>
      <c r="F113" s="59"/>
      <c r="G113" s="59"/>
      <c r="H113" s="59"/>
      <c r="I113" s="59"/>
      <c r="J113" s="59"/>
      <c r="K113" s="59"/>
      <c r="L113" s="59"/>
      <c r="M113" s="59"/>
    </row>
    <row r="114" spans="1:13" ht="12.75">
      <c r="A114" s="78" t="s">
        <v>34</v>
      </c>
      <c r="B114" s="15"/>
      <c r="C114" s="16" t="s">
        <v>79</v>
      </c>
      <c r="D114" s="59"/>
      <c r="E114" s="59"/>
      <c r="F114" s="59"/>
      <c r="G114" s="59"/>
      <c r="H114" s="59"/>
      <c r="I114" s="59"/>
      <c r="J114" s="59"/>
      <c r="K114" s="59"/>
      <c r="L114" s="59"/>
      <c r="M114" s="59"/>
    </row>
    <row r="115" spans="1:13" ht="12.75">
      <c r="A115" s="73" t="s">
        <v>80</v>
      </c>
      <c r="B115" s="15"/>
      <c r="C115" s="16" t="s">
        <v>81</v>
      </c>
      <c r="D115" s="59"/>
      <c r="E115" s="59"/>
      <c r="F115" s="59"/>
      <c r="G115" s="59"/>
      <c r="H115" s="59"/>
      <c r="I115" s="59"/>
      <c r="J115" s="59"/>
      <c r="K115" s="59"/>
      <c r="L115" s="59"/>
      <c r="M115" s="59"/>
    </row>
    <row r="116" spans="1:13" ht="25.5">
      <c r="A116" s="72" t="s">
        <v>136</v>
      </c>
      <c r="B116" s="15"/>
      <c r="C116" s="16" t="s">
        <v>82</v>
      </c>
      <c r="D116" s="59"/>
      <c r="E116" s="59"/>
      <c r="F116" s="59"/>
      <c r="G116" s="59"/>
      <c r="H116" s="59"/>
      <c r="I116" s="59"/>
      <c r="J116" s="59"/>
      <c r="K116" s="59"/>
      <c r="L116" s="59"/>
      <c r="M116" s="59"/>
    </row>
    <row r="117" spans="1:13" ht="12.75">
      <c r="A117" s="73" t="s">
        <v>69</v>
      </c>
      <c r="B117" s="15"/>
      <c r="C117" s="16" t="s">
        <v>83</v>
      </c>
      <c r="D117" s="59"/>
      <c r="E117" s="59"/>
      <c r="F117" s="59"/>
      <c r="G117" s="59"/>
      <c r="H117" s="59"/>
      <c r="I117" s="59"/>
      <c r="J117" s="59"/>
      <c r="K117" s="59"/>
      <c r="L117" s="59"/>
      <c r="M117" s="59"/>
    </row>
    <row r="118" spans="1:13" ht="26.25" thickBot="1">
      <c r="A118" s="72" t="s">
        <v>136</v>
      </c>
      <c r="B118" s="15"/>
      <c r="C118" s="16" t="s">
        <v>84</v>
      </c>
      <c r="D118" s="59"/>
      <c r="E118" s="59"/>
      <c r="F118" s="59"/>
      <c r="G118" s="59"/>
      <c r="H118" s="59"/>
      <c r="I118" s="59"/>
      <c r="J118" s="59"/>
      <c r="K118" s="59"/>
      <c r="L118" s="59"/>
      <c r="M118" s="59"/>
    </row>
    <row r="119" spans="1:13" ht="27">
      <c r="A119" s="77" t="s">
        <v>140</v>
      </c>
      <c r="B119" s="11" t="s">
        <v>85</v>
      </c>
      <c r="C119" s="12" t="s">
        <v>946</v>
      </c>
      <c r="D119" s="60"/>
      <c r="E119" s="60"/>
      <c r="F119" s="60"/>
      <c r="G119" s="60"/>
      <c r="H119" s="60"/>
      <c r="I119" s="60"/>
      <c r="J119" s="60"/>
      <c r="K119" s="60"/>
      <c r="L119" s="60"/>
      <c r="M119" s="60"/>
    </row>
    <row r="120" spans="1:13" ht="12.75">
      <c r="A120" s="72" t="s">
        <v>135</v>
      </c>
      <c r="B120" s="15"/>
      <c r="C120" s="16" t="s">
        <v>86</v>
      </c>
      <c r="D120" s="59"/>
      <c r="E120" s="59"/>
      <c r="F120" s="59"/>
      <c r="G120" s="59"/>
      <c r="H120" s="59"/>
      <c r="I120" s="59"/>
      <c r="J120" s="59"/>
      <c r="K120" s="59"/>
      <c r="L120" s="59"/>
      <c r="M120" s="59"/>
    </row>
    <row r="121" spans="1:13" ht="12.75">
      <c r="A121" s="72" t="s">
        <v>129</v>
      </c>
      <c r="B121" s="15"/>
      <c r="C121" s="16" t="s">
        <v>87</v>
      </c>
      <c r="D121" s="59"/>
      <c r="E121" s="59"/>
      <c r="F121" s="59"/>
      <c r="G121" s="59"/>
      <c r="H121" s="59"/>
      <c r="I121" s="59"/>
      <c r="J121" s="59"/>
      <c r="K121" s="59"/>
      <c r="L121" s="59"/>
      <c r="M121" s="59"/>
    </row>
    <row r="122" spans="1:13" ht="12.75">
      <c r="A122" s="78" t="s">
        <v>34</v>
      </c>
      <c r="B122" s="15"/>
      <c r="C122" s="16" t="s">
        <v>88</v>
      </c>
      <c r="D122" s="59"/>
      <c r="E122" s="59"/>
      <c r="F122" s="59"/>
      <c r="G122" s="59"/>
      <c r="H122" s="59"/>
      <c r="I122" s="59"/>
      <c r="J122" s="59"/>
      <c r="K122" s="59"/>
      <c r="L122" s="59"/>
      <c r="M122" s="59"/>
    </row>
    <row r="123" spans="1:13" ht="12.75">
      <c r="A123" s="73" t="s">
        <v>80</v>
      </c>
      <c r="B123" s="15"/>
      <c r="C123" s="16" t="s">
        <v>89</v>
      </c>
      <c r="D123" s="59"/>
      <c r="E123" s="59"/>
      <c r="F123" s="59"/>
      <c r="G123" s="59"/>
      <c r="H123" s="59"/>
      <c r="I123" s="59"/>
      <c r="J123" s="59"/>
      <c r="K123" s="59"/>
      <c r="L123" s="59"/>
      <c r="M123" s="59"/>
    </row>
    <row r="124" spans="1:13" ht="25.5">
      <c r="A124" s="72" t="s">
        <v>136</v>
      </c>
      <c r="B124" s="15"/>
      <c r="C124" s="16" t="s">
        <v>90</v>
      </c>
      <c r="D124" s="59"/>
      <c r="E124" s="59"/>
      <c r="F124" s="59"/>
      <c r="G124" s="59"/>
      <c r="H124" s="59"/>
      <c r="I124" s="59"/>
      <c r="J124" s="59"/>
      <c r="K124" s="59"/>
      <c r="L124" s="59"/>
      <c r="M124" s="59"/>
    </row>
    <row r="125" spans="1:13" ht="12.75">
      <c r="A125" s="73" t="s">
        <v>69</v>
      </c>
      <c r="B125" s="15"/>
      <c r="C125" s="16" t="s">
        <v>91</v>
      </c>
      <c r="D125" s="59"/>
      <c r="E125" s="59"/>
      <c r="F125" s="59"/>
      <c r="G125" s="59"/>
      <c r="H125" s="59"/>
      <c r="I125" s="59"/>
      <c r="J125" s="59"/>
      <c r="K125" s="59"/>
      <c r="L125" s="59"/>
      <c r="M125" s="59"/>
    </row>
    <row r="126" spans="1:13" ht="25.5">
      <c r="A126" s="72" t="s">
        <v>136</v>
      </c>
      <c r="B126" s="15"/>
      <c r="C126" s="16" t="s">
        <v>92</v>
      </c>
      <c r="D126" s="59"/>
      <c r="E126" s="59"/>
      <c r="F126" s="59"/>
      <c r="G126" s="59"/>
      <c r="H126" s="59"/>
      <c r="I126" s="59"/>
      <c r="J126" s="59"/>
      <c r="K126" s="59"/>
      <c r="L126" s="59"/>
      <c r="M126" s="59"/>
    </row>
    <row r="127" spans="1:13" ht="27">
      <c r="A127" s="71" t="s">
        <v>93</v>
      </c>
      <c r="B127" s="15" t="s">
        <v>94</v>
      </c>
      <c r="C127" s="16" t="s">
        <v>953</v>
      </c>
      <c r="D127" s="59"/>
      <c r="E127" s="59"/>
      <c r="F127" s="59"/>
      <c r="G127" s="59"/>
      <c r="H127" s="59"/>
      <c r="I127" s="59"/>
      <c r="J127" s="59"/>
      <c r="K127" s="59"/>
      <c r="L127" s="59"/>
      <c r="M127" s="59"/>
    </row>
    <row r="128" spans="1:13" ht="12.75">
      <c r="A128" s="72" t="s">
        <v>135</v>
      </c>
      <c r="B128" s="15"/>
      <c r="C128" s="16" t="s">
        <v>95</v>
      </c>
      <c r="D128" s="59"/>
      <c r="E128" s="59"/>
      <c r="F128" s="59"/>
      <c r="G128" s="59"/>
      <c r="H128" s="59"/>
      <c r="I128" s="59"/>
      <c r="J128" s="59"/>
      <c r="K128" s="59"/>
      <c r="L128" s="59"/>
      <c r="M128" s="59"/>
    </row>
    <row r="129" spans="1:13" ht="12.75">
      <c r="A129" s="72" t="s">
        <v>129</v>
      </c>
      <c r="B129" s="15"/>
      <c r="C129" s="16" t="s">
        <v>96</v>
      </c>
      <c r="D129" s="59"/>
      <c r="E129" s="59"/>
      <c r="F129" s="59"/>
      <c r="G129" s="59"/>
      <c r="H129" s="59"/>
      <c r="I129" s="59"/>
      <c r="J129" s="59"/>
      <c r="K129" s="59"/>
      <c r="L129" s="59"/>
      <c r="M129" s="59"/>
    </row>
    <row r="130" spans="1:13" ht="12.75">
      <c r="A130" s="78" t="s">
        <v>34</v>
      </c>
      <c r="B130" s="15"/>
      <c r="C130" s="16" t="s">
        <v>97</v>
      </c>
      <c r="D130" s="59"/>
      <c r="E130" s="59"/>
      <c r="F130" s="59"/>
      <c r="G130" s="59"/>
      <c r="H130" s="59"/>
      <c r="I130" s="59"/>
      <c r="J130" s="59"/>
      <c r="K130" s="59"/>
      <c r="L130" s="59"/>
      <c r="M130" s="59"/>
    </row>
    <row r="131" spans="1:13" ht="12.75">
      <c r="A131" s="73" t="s">
        <v>80</v>
      </c>
      <c r="B131" s="15"/>
      <c r="C131" s="16" t="s">
        <v>98</v>
      </c>
      <c r="D131" s="59"/>
      <c r="E131" s="59"/>
      <c r="F131" s="59"/>
      <c r="G131" s="59"/>
      <c r="H131" s="59"/>
      <c r="I131" s="59"/>
      <c r="J131" s="59"/>
      <c r="K131" s="59"/>
      <c r="L131" s="59"/>
      <c r="M131" s="59"/>
    </row>
    <row r="132" spans="1:13" ht="25.5">
      <c r="A132" s="72" t="s">
        <v>136</v>
      </c>
      <c r="B132" s="15"/>
      <c r="C132" s="16" t="s">
        <v>99</v>
      </c>
      <c r="D132" s="59"/>
      <c r="E132" s="59"/>
      <c r="F132" s="59"/>
      <c r="G132" s="59"/>
      <c r="H132" s="59"/>
      <c r="I132" s="59"/>
      <c r="J132" s="59"/>
      <c r="K132" s="59"/>
      <c r="L132" s="59"/>
      <c r="M132" s="59"/>
    </row>
    <row r="133" spans="1:13" ht="12.75">
      <c r="A133" s="73" t="s">
        <v>69</v>
      </c>
      <c r="B133" s="15"/>
      <c r="C133" s="16" t="s">
        <v>100</v>
      </c>
      <c r="D133" s="59"/>
      <c r="E133" s="59"/>
      <c r="F133" s="59"/>
      <c r="G133" s="59"/>
      <c r="H133" s="59"/>
      <c r="I133" s="59"/>
      <c r="J133" s="59"/>
      <c r="K133" s="59"/>
      <c r="L133" s="59"/>
      <c r="M133" s="59"/>
    </row>
    <row r="134" spans="1:13" ht="25.5">
      <c r="A134" s="72" t="s">
        <v>136</v>
      </c>
      <c r="B134" s="15"/>
      <c r="C134" s="16" t="s">
        <v>101</v>
      </c>
      <c r="D134" s="59"/>
      <c r="E134" s="59"/>
      <c r="F134" s="59"/>
      <c r="G134" s="59"/>
      <c r="H134" s="59"/>
      <c r="I134" s="59"/>
      <c r="J134" s="59"/>
      <c r="K134" s="59"/>
      <c r="L134" s="59"/>
      <c r="M134" s="59"/>
    </row>
  </sheetData>
  <sheetProtection/>
  <mergeCells count="11">
    <mergeCell ref="A4:M4"/>
    <mergeCell ref="B6:M6"/>
    <mergeCell ref="B7:M7"/>
    <mergeCell ref="A9:M9"/>
    <mergeCell ref="O10:P10"/>
    <mergeCell ref="A49:M49"/>
    <mergeCell ref="I50:L50"/>
    <mergeCell ref="A81:M81"/>
    <mergeCell ref="E10:H10"/>
    <mergeCell ref="I10:L10"/>
    <mergeCell ref="E50:H50"/>
  </mergeCells>
  <printOptions horizontalCentered="1"/>
  <pageMargins left="0.1968503937007874" right="0.1968503937007874" top="0.984251968503937" bottom="0.1968503937007874" header="0.5118110236220472" footer="0.5118110236220472"/>
  <pageSetup fitToHeight="2" horizontalDpi="600" verticalDpi="600" orientation="landscape" paperSize="9" scale="70" r:id="rId1"/>
  <rowBreaks count="1" manualBreakCount="1">
    <brk id="48" max="1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I54"/>
  <sheetViews>
    <sheetView zoomScalePageLayoutView="0" workbookViewId="0" topLeftCell="A10">
      <selection activeCell="I18" sqref="I18"/>
    </sheetView>
  </sheetViews>
  <sheetFormatPr defaultColWidth="9.00390625" defaultRowHeight="12.75"/>
  <cols>
    <col min="1" max="1" width="15.00390625" style="67" customWidth="1"/>
    <col min="2" max="2" width="8.375" style="67" customWidth="1"/>
    <col min="3" max="3" width="23.375" style="67" customWidth="1"/>
    <col min="4" max="4" width="16.375" style="67" customWidth="1"/>
    <col min="5" max="5" width="20.25390625" style="67" customWidth="1"/>
    <col min="6" max="6" width="22.875" style="67" customWidth="1"/>
    <col min="7" max="7" width="14.25390625" style="67" customWidth="1"/>
    <col min="8" max="8" width="14.625" style="67" customWidth="1"/>
    <col min="9" max="9" width="29.875" style="67" customWidth="1"/>
    <col min="10" max="16384" width="9.125" style="67" customWidth="1"/>
  </cols>
  <sheetData>
    <row r="1" spans="1:8" ht="13.5" thickBot="1">
      <c r="A1" s="148"/>
      <c r="B1" s="148"/>
      <c r="C1" s="148"/>
      <c r="D1" s="148"/>
      <c r="E1" s="148"/>
      <c r="F1" s="149"/>
      <c r="G1" s="149"/>
      <c r="H1" s="150"/>
    </row>
    <row r="2" spans="1:8" ht="13.5" thickBot="1">
      <c r="A2" s="148"/>
      <c r="B2" s="148"/>
      <c r="C2" s="148"/>
      <c r="D2" s="148"/>
      <c r="E2" s="148"/>
      <c r="F2" s="151"/>
      <c r="G2" s="152" t="s">
        <v>275</v>
      </c>
      <c r="H2" s="153" t="s">
        <v>127</v>
      </c>
    </row>
    <row r="3" spans="1:8" ht="12.75">
      <c r="A3" s="881" t="s">
        <v>125</v>
      </c>
      <c r="B3" s="881"/>
      <c r="C3" s="881"/>
      <c r="D3" s="881"/>
      <c r="E3" s="881"/>
      <c r="F3" s="881"/>
      <c r="G3" s="881"/>
      <c r="H3" s="881"/>
    </row>
    <row r="4" spans="1:8" ht="12.75">
      <c r="A4" s="881"/>
      <c r="B4" s="881"/>
      <c r="C4" s="881"/>
      <c r="D4" s="881"/>
      <c r="E4" s="881"/>
      <c r="F4" s="881"/>
      <c r="G4" s="881"/>
      <c r="H4" s="881"/>
    </row>
    <row r="5" spans="1:8" ht="12.75">
      <c r="A5" s="154"/>
      <c r="B5" s="154"/>
      <c r="C5" s="154"/>
      <c r="D5" s="154"/>
      <c r="E5" s="154"/>
      <c r="F5" s="154"/>
      <c r="G5" s="154"/>
      <c r="H5" s="154"/>
    </row>
    <row r="6" spans="1:8" ht="12.75">
      <c r="A6" s="148" t="s">
        <v>105</v>
      </c>
      <c r="B6" s="155" t="s">
        <v>234</v>
      </c>
      <c r="C6" s="156"/>
      <c r="D6" s="156"/>
      <c r="E6" s="156"/>
      <c r="F6" s="156"/>
      <c r="G6" s="156"/>
      <c r="H6" s="156"/>
    </row>
    <row r="7" spans="1:8" ht="12.75">
      <c r="A7" s="148"/>
      <c r="B7" s="157"/>
      <c r="C7" s="157"/>
      <c r="D7" s="157"/>
      <c r="E7" s="157"/>
      <c r="F7" s="157"/>
      <c r="G7" s="157"/>
      <c r="H7" s="157"/>
    </row>
    <row r="8" spans="1:8" ht="12.75">
      <c r="A8" s="148" t="s">
        <v>126</v>
      </c>
      <c r="B8" s="156" t="s">
        <v>128</v>
      </c>
      <c r="C8" s="156"/>
      <c r="D8" s="156"/>
      <c r="E8" s="156"/>
      <c r="F8" s="156"/>
      <c r="G8" s="156"/>
      <c r="H8" s="156"/>
    </row>
    <row r="9" spans="1:8" ht="12.75">
      <c r="A9" s="148"/>
      <c r="B9" s="157"/>
      <c r="C9" s="157" t="s">
        <v>276</v>
      </c>
      <c r="D9" s="157"/>
      <c r="E9" s="157"/>
      <c r="F9" s="157"/>
      <c r="G9" s="157"/>
      <c r="H9" s="157"/>
    </row>
    <row r="10" spans="1:8" ht="12.75">
      <c r="A10" s="158" t="s">
        <v>277</v>
      </c>
      <c r="B10" s="148"/>
      <c r="C10" s="148"/>
      <c r="D10" s="148"/>
      <c r="E10" s="148"/>
      <c r="F10" s="148"/>
      <c r="G10" s="148"/>
      <c r="H10" s="148"/>
    </row>
    <row r="11" spans="1:8" ht="12.75">
      <c r="A11" s="556"/>
      <c r="B11" s="556"/>
      <c r="C11" s="556"/>
      <c r="D11" s="556"/>
      <c r="E11" s="556"/>
      <c r="F11" s="556"/>
      <c r="G11" s="556"/>
      <c r="H11" s="556"/>
    </row>
    <row r="12" spans="1:9" ht="12.75">
      <c r="A12" s="882" t="s">
        <v>278</v>
      </c>
      <c r="B12" s="882"/>
      <c r="C12" s="883" t="s">
        <v>279</v>
      </c>
      <c r="D12" s="883"/>
      <c r="E12" s="883"/>
      <c r="F12" s="883"/>
      <c r="G12" s="883"/>
      <c r="H12" s="883"/>
      <c r="I12" s="833" t="s">
        <v>183</v>
      </c>
    </row>
    <row r="13" spans="1:9" ht="12.75">
      <c r="A13" s="882"/>
      <c r="B13" s="882"/>
      <c r="C13" s="879" t="s">
        <v>1087</v>
      </c>
      <c r="D13" s="879"/>
      <c r="E13" s="879"/>
      <c r="F13" s="883" t="s">
        <v>280</v>
      </c>
      <c r="G13" s="883"/>
      <c r="H13" s="883"/>
      <c r="I13" s="833"/>
    </row>
    <row r="14" spans="1:9" ht="12.75">
      <c r="A14" s="882"/>
      <c r="B14" s="882"/>
      <c r="C14" s="879" t="s">
        <v>980</v>
      </c>
      <c r="D14" s="879" t="s">
        <v>32</v>
      </c>
      <c r="E14" s="879"/>
      <c r="F14" s="879" t="s">
        <v>980</v>
      </c>
      <c r="G14" s="879" t="s">
        <v>32</v>
      </c>
      <c r="H14" s="879"/>
      <c r="I14" s="833"/>
    </row>
    <row r="15" spans="1:9" ht="12.75">
      <c r="A15" s="882"/>
      <c r="B15" s="882"/>
      <c r="C15" s="879"/>
      <c r="D15" s="558" t="s">
        <v>281</v>
      </c>
      <c r="E15" s="557" t="s">
        <v>282</v>
      </c>
      <c r="F15" s="879"/>
      <c r="G15" s="558" t="s">
        <v>281</v>
      </c>
      <c r="H15" s="557" t="s">
        <v>282</v>
      </c>
      <c r="I15" s="833"/>
    </row>
    <row r="16" spans="1:9" ht="12.75">
      <c r="A16" s="880" t="s">
        <v>733</v>
      </c>
      <c r="B16" s="880"/>
      <c r="C16" s="558">
        <v>2</v>
      </c>
      <c r="D16" s="558">
        <v>3</v>
      </c>
      <c r="E16" s="558">
        <v>4</v>
      </c>
      <c r="F16" s="558">
        <v>5</v>
      </c>
      <c r="G16" s="558">
        <v>6</v>
      </c>
      <c r="H16" s="558">
        <v>7</v>
      </c>
      <c r="I16" s="558">
        <v>8</v>
      </c>
    </row>
    <row r="17" spans="1:9" ht="12.75">
      <c r="A17" s="559" t="s">
        <v>283</v>
      </c>
      <c r="B17" s="560"/>
      <c r="C17" s="561"/>
      <c r="D17" s="561"/>
      <c r="E17" s="561"/>
      <c r="F17" s="561"/>
      <c r="G17" s="561"/>
      <c r="H17" s="561"/>
      <c r="I17" s="141"/>
    </row>
    <row r="18" spans="1:9" ht="12.75">
      <c r="A18" s="559" t="s">
        <v>729</v>
      </c>
      <c r="B18" s="560"/>
      <c r="C18" s="561">
        <v>2242.95</v>
      </c>
      <c r="D18" s="561"/>
      <c r="E18" s="561"/>
      <c r="F18" s="621"/>
      <c r="G18" s="561">
        <v>2242.95</v>
      </c>
      <c r="H18" s="561"/>
      <c r="I18" s="141" t="s">
        <v>730</v>
      </c>
    </row>
    <row r="19" spans="1:9" ht="12.75">
      <c r="A19" s="559" t="s">
        <v>286</v>
      </c>
      <c r="B19" s="560"/>
      <c r="C19" s="561"/>
      <c r="D19" s="561"/>
      <c r="E19" s="561"/>
      <c r="F19" s="561"/>
      <c r="G19" s="561"/>
      <c r="H19" s="561"/>
      <c r="I19" s="141"/>
    </row>
    <row r="20" spans="1:9" ht="12.75">
      <c r="A20" s="559" t="s">
        <v>287</v>
      </c>
      <c r="B20" s="560"/>
      <c r="C20" s="561"/>
      <c r="D20" s="561"/>
      <c r="E20" s="561"/>
      <c r="F20" s="561"/>
      <c r="G20" s="561"/>
      <c r="H20" s="561"/>
      <c r="I20" s="141"/>
    </row>
    <row r="21" spans="1:9" ht="12.75">
      <c r="A21" s="559" t="s">
        <v>288</v>
      </c>
      <c r="B21" s="560"/>
      <c r="C21" s="561"/>
      <c r="D21" s="561"/>
      <c r="E21" s="561"/>
      <c r="F21" s="561"/>
      <c r="G21" s="561"/>
      <c r="H21" s="561"/>
      <c r="I21" s="141"/>
    </row>
    <row r="22" spans="1:9" ht="12.75">
      <c r="A22" s="559" t="s">
        <v>289</v>
      </c>
      <c r="B22" s="560"/>
      <c r="C22" s="561"/>
      <c r="D22" s="561"/>
      <c r="E22" s="561"/>
      <c r="F22" s="561"/>
      <c r="G22" s="561"/>
      <c r="H22" s="561"/>
      <c r="I22" s="141"/>
    </row>
    <row r="23" spans="1:9" ht="12.75">
      <c r="A23" s="559" t="s">
        <v>290</v>
      </c>
      <c r="B23" s="560"/>
      <c r="C23" s="561"/>
      <c r="D23" s="561"/>
      <c r="E23" s="561"/>
      <c r="F23" s="561"/>
      <c r="G23" s="561"/>
      <c r="H23" s="561"/>
      <c r="I23" s="141"/>
    </row>
    <row r="24" spans="1:9" ht="12.75">
      <c r="A24" s="559" t="s">
        <v>291</v>
      </c>
      <c r="B24" s="560"/>
      <c r="C24" s="561"/>
      <c r="D24" s="561"/>
      <c r="E24" s="561"/>
      <c r="F24" s="561"/>
      <c r="G24" s="561"/>
      <c r="H24" s="561"/>
      <c r="I24" s="141"/>
    </row>
    <row r="25" spans="1:9" ht="12.75">
      <c r="A25" s="559" t="s">
        <v>292</v>
      </c>
      <c r="B25" s="560"/>
      <c r="C25" s="561"/>
      <c r="D25" s="561"/>
      <c r="E25" s="561"/>
      <c r="F25" s="561"/>
      <c r="G25" s="561"/>
      <c r="H25" s="561"/>
      <c r="I25" s="141"/>
    </row>
    <row r="26" spans="1:9" ht="12.75">
      <c r="A26" s="559"/>
      <c r="B26" s="560"/>
      <c r="C26" s="561"/>
      <c r="D26" s="561"/>
      <c r="E26" s="561"/>
      <c r="F26" s="561"/>
      <c r="G26" s="561"/>
      <c r="H26" s="561"/>
      <c r="I26" s="141"/>
    </row>
    <row r="27" spans="1:9" ht="12.75">
      <c r="A27" s="559"/>
      <c r="B27" s="560"/>
      <c r="C27" s="561"/>
      <c r="D27" s="561"/>
      <c r="E27" s="561"/>
      <c r="F27" s="561"/>
      <c r="G27" s="561"/>
      <c r="H27" s="561"/>
      <c r="I27" s="141"/>
    </row>
    <row r="28" spans="1:9" ht="12.75">
      <c r="A28" s="559"/>
      <c r="B28" s="560"/>
      <c r="C28" s="561"/>
      <c r="D28" s="561"/>
      <c r="E28" s="561"/>
      <c r="F28" s="561"/>
      <c r="G28" s="561"/>
      <c r="H28" s="561"/>
      <c r="I28" s="141"/>
    </row>
    <row r="29" spans="1:9" ht="12.75">
      <c r="A29" s="559"/>
      <c r="B29" s="560"/>
      <c r="C29" s="561"/>
      <c r="D29" s="561"/>
      <c r="E29" s="561"/>
      <c r="F29" s="561"/>
      <c r="G29" s="561"/>
      <c r="H29" s="561"/>
      <c r="I29" s="141"/>
    </row>
    <row r="30" spans="1:9" ht="12.75">
      <c r="A30" s="559"/>
      <c r="B30" s="560"/>
      <c r="C30" s="561"/>
      <c r="D30" s="561"/>
      <c r="E30" s="561"/>
      <c r="F30" s="561"/>
      <c r="G30" s="561"/>
      <c r="H30" s="561"/>
      <c r="I30" s="141"/>
    </row>
    <row r="31" spans="1:9" ht="12.75">
      <c r="A31" s="559"/>
      <c r="B31" s="560"/>
      <c r="C31" s="561"/>
      <c r="D31" s="561"/>
      <c r="E31" s="561"/>
      <c r="F31" s="561"/>
      <c r="G31" s="561"/>
      <c r="H31" s="561"/>
      <c r="I31" s="141"/>
    </row>
    <row r="32" spans="1:9" ht="12.75">
      <c r="A32" s="559"/>
      <c r="B32" s="560"/>
      <c r="C32" s="561"/>
      <c r="D32" s="561"/>
      <c r="E32" s="561"/>
      <c r="F32" s="561"/>
      <c r="G32" s="561"/>
      <c r="H32" s="561"/>
      <c r="I32" s="141"/>
    </row>
    <row r="33" spans="1:9" ht="12.75">
      <c r="A33" s="559"/>
      <c r="B33" s="560"/>
      <c r="C33" s="561"/>
      <c r="D33" s="561"/>
      <c r="E33" s="561"/>
      <c r="F33" s="561"/>
      <c r="G33" s="561"/>
      <c r="H33" s="561"/>
      <c r="I33" s="141"/>
    </row>
    <row r="34" spans="1:9" ht="12.75">
      <c r="A34" s="559"/>
      <c r="B34" s="560"/>
      <c r="C34" s="561"/>
      <c r="D34" s="561"/>
      <c r="E34" s="561"/>
      <c r="F34" s="561"/>
      <c r="G34" s="561"/>
      <c r="H34" s="561"/>
      <c r="I34" s="141"/>
    </row>
    <row r="35" spans="1:9" ht="12.75">
      <c r="A35" s="559"/>
      <c r="B35" s="560"/>
      <c r="C35" s="561"/>
      <c r="D35" s="561"/>
      <c r="E35" s="561"/>
      <c r="F35" s="561"/>
      <c r="G35" s="561"/>
      <c r="H35" s="561"/>
      <c r="I35" s="141"/>
    </row>
    <row r="36" spans="1:9" ht="12.75">
      <c r="A36" s="559"/>
      <c r="B36" s="560"/>
      <c r="C36" s="561"/>
      <c r="D36" s="561"/>
      <c r="E36" s="561"/>
      <c r="F36" s="561"/>
      <c r="G36" s="561"/>
      <c r="H36" s="561"/>
      <c r="I36" s="141"/>
    </row>
    <row r="37" spans="1:9" ht="12.75">
      <c r="A37" s="559"/>
      <c r="B37" s="560"/>
      <c r="C37" s="561"/>
      <c r="D37" s="561"/>
      <c r="E37" s="561"/>
      <c r="F37" s="561"/>
      <c r="G37" s="561"/>
      <c r="H37" s="561"/>
      <c r="I37" s="141"/>
    </row>
    <row r="38" spans="1:9" ht="12.75">
      <c r="A38" s="559"/>
      <c r="B38" s="560"/>
      <c r="C38" s="561"/>
      <c r="D38" s="561"/>
      <c r="E38" s="561"/>
      <c r="F38" s="561"/>
      <c r="G38" s="561"/>
      <c r="H38" s="561"/>
      <c r="I38" s="141"/>
    </row>
    <row r="39" spans="1:9" ht="12.75">
      <c r="A39" s="559"/>
      <c r="B39" s="560"/>
      <c r="C39" s="561"/>
      <c r="D39" s="561"/>
      <c r="E39" s="561"/>
      <c r="F39" s="561"/>
      <c r="G39" s="561"/>
      <c r="H39" s="561"/>
      <c r="I39" s="141"/>
    </row>
    <row r="40" spans="1:9" ht="12.75">
      <c r="A40" s="559"/>
      <c r="B40" s="560"/>
      <c r="C40" s="561"/>
      <c r="D40" s="561"/>
      <c r="E40" s="561"/>
      <c r="F40" s="561"/>
      <c r="G40" s="561"/>
      <c r="H40" s="561"/>
      <c r="I40" s="141"/>
    </row>
    <row r="41" spans="1:9" ht="12.75">
      <c r="A41" s="559"/>
      <c r="B41" s="560"/>
      <c r="C41" s="561"/>
      <c r="D41" s="561"/>
      <c r="E41" s="561"/>
      <c r="F41" s="561"/>
      <c r="G41" s="561"/>
      <c r="H41" s="561"/>
      <c r="I41" s="141"/>
    </row>
    <row r="42" spans="1:9" ht="12.75">
      <c r="A42" s="559"/>
      <c r="B42" s="560"/>
      <c r="C42" s="561"/>
      <c r="D42" s="561"/>
      <c r="E42" s="561"/>
      <c r="F42" s="561"/>
      <c r="G42" s="561"/>
      <c r="H42" s="561"/>
      <c r="I42" s="141"/>
    </row>
    <row r="43" spans="1:9" ht="12.75">
      <c r="A43" s="559"/>
      <c r="B43" s="560"/>
      <c r="C43" s="561"/>
      <c r="D43" s="561"/>
      <c r="E43" s="561"/>
      <c r="F43" s="561"/>
      <c r="G43" s="561"/>
      <c r="H43" s="561"/>
      <c r="I43" s="141"/>
    </row>
    <row r="44" spans="1:9" ht="12.75">
      <c r="A44" s="559"/>
      <c r="B44" s="560"/>
      <c r="C44" s="561"/>
      <c r="D44" s="561"/>
      <c r="E44" s="561"/>
      <c r="F44" s="561"/>
      <c r="G44" s="561"/>
      <c r="H44" s="561"/>
      <c r="I44" s="141"/>
    </row>
    <row r="45" spans="1:9" ht="12.75">
      <c r="A45" s="559"/>
      <c r="B45" s="560"/>
      <c r="C45" s="561"/>
      <c r="D45" s="561"/>
      <c r="E45" s="561"/>
      <c r="F45" s="561"/>
      <c r="G45" s="561"/>
      <c r="H45" s="561"/>
      <c r="I45" s="141"/>
    </row>
    <row r="46" spans="1:9" ht="12.75">
      <c r="A46" s="559"/>
      <c r="B46" s="560"/>
      <c r="C46" s="561"/>
      <c r="D46" s="561"/>
      <c r="E46" s="561"/>
      <c r="F46" s="561"/>
      <c r="G46" s="561"/>
      <c r="H46" s="561"/>
      <c r="I46" s="141"/>
    </row>
    <row r="47" spans="1:9" ht="12.75">
      <c r="A47" s="559"/>
      <c r="B47" s="560"/>
      <c r="C47" s="561"/>
      <c r="D47" s="561"/>
      <c r="E47" s="561"/>
      <c r="F47" s="561"/>
      <c r="G47" s="561"/>
      <c r="H47" s="561"/>
      <c r="I47" s="141"/>
    </row>
    <row r="48" spans="1:9" ht="12.75">
      <c r="A48" s="559"/>
      <c r="B48" s="560"/>
      <c r="C48" s="561"/>
      <c r="D48" s="561"/>
      <c r="E48" s="561"/>
      <c r="F48" s="561"/>
      <c r="G48" s="561"/>
      <c r="H48" s="561"/>
      <c r="I48" s="141"/>
    </row>
    <row r="49" spans="1:9" ht="12.75">
      <c r="A49" s="559"/>
      <c r="B49" s="560"/>
      <c r="C49" s="561"/>
      <c r="D49" s="561"/>
      <c r="E49" s="561"/>
      <c r="F49" s="561"/>
      <c r="G49" s="561"/>
      <c r="H49" s="561"/>
      <c r="I49" s="141"/>
    </row>
    <row r="50" spans="1:9" ht="12.75">
      <c r="A50" s="559"/>
      <c r="B50" s="560"/>
      <c r="C50" s="561"/>
      <c r="D50" s="561"/>
      <c r="E50" s="561"/>
      <c r="F50" s="561"/>
      <c r="G50" s="561"/>
      <c r="H50" s="561"/>
      <c r="I50" s="141"/>
    </row>
    <row r="51" spans="1:9" ht="12.75">
      <c r="A51" s="559"/>
      <c r="B51" s="560"/>
      <c r="C51" s="561"/>
      <c r="D51" s="561"/>
      <c r="E51" s="561"/>
      <c r="F51" s="561"/>
      <c r="G51" s="561"/>
      <c r="H51" s="561"/>
      <c r="I51" s="141"/>
    </row>
    <row r="52" spans="1:9" ht="12.75">
      <c r="A52" s="559"/>
      <c r="B52" s="560"/>
      <c r="C52" s="561"/>
      <c r="D52" s="561"/>
      <c r="E52" s="561"/>
      <c r="F52" s="561"/>
      <c r="G52" s="561"/>
      <c r="H52" s="561"/>
      <c r="I52" s="141"/>
    </row>
    <row r="53" spans="1:9" ht="12.75">
      <c r="A53" s="559"/>
      <c r="B53" s="560"/>
      <c r="C53" s="561"/>
      <c r="D53" s="561"/>
      <c r="E53" s="561"/>
      <c r="F53" s="561"/>
      <c r="G53" s="561"/>
      <c r="H53" s="561"/>
      <c r="I53" s="141"/>
    </row>
    <row r="54" spans="1:9" ht="12.75">
      <c r="A54" s="559" t="s">
        <v>284</v>
      </c>
      <c r="B54" s="560"/>
      <c r="C54" s="561"/>
      <c r="D54" s="561"/>
      <c r="E54" s="561"/>
      <c r="F54" s="561"/>
      <c r="G54" s="561"/>
      <c r="H54" s="561"/>
      <c r="I54" s="141"/>
    </row>
  </sheetData>
  <sheetProtection/>
  <mergeCells count="11">
    <mergeCell ref="D14:E14"/>
    <mergeCell ref="F14:F15"/>
    <mergeCell ref="G14:H14"/>
    <mergeCell ref="I12:I15"/>
    <mergeCell ref="A16:B16"/>
    <mergeCell ref="A3:H4"/>
    <mergeCell ref="A12:B15"/>
    <mergeCell ref="C12:H12"/>
    <mergeCell ref="C13:E13"/>
    <mergeCell ref="F13:H13"/>
    <mergeCell ref="C14:C15"/>
  </mergeCells>
  <printOptions horizontalCentered="1"/>
  <pageMargins left="0.984251968503937" right="0.1968503937007874" top="0.1968503937007874" bottom="0.1968503937007874" header="0.5118110236220472" footer="0.5118110236220472"/>
  <pageSetup fitToHeight="1" fitToWidth="1" horizontalDpi="600" verticalDpi="600" orientation="portrait" paperSize="9" scale="71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I54"/>
  <sheetViews>
    <sheetView zoomScalePageLayoutView="0" workbookViewId="0" topLeftCell="B7">
      <selection activeCell="H36" sqref="H36"/>
    </sheetView>
  </sheetViews>
  <sheetFormatPr defaultColWidth="9.00390625" defaultRowHeight="12.75"/>
  <cols>
    <col min="1" max="1" width="26.875" style="67" customWidth="1"/>
    <col min="2" max="2" width="11.25390625" style="67" customWidth="1"/>
    <col min="3" max="3" width="23.375" style="67" customWidth="1"/>
    <col min="4" max="4" width="16.375" style="67" customWidth="1"/>
    <col min="5" max="5" width="20.25390625" style="67" customWidth="1"/>
    <col min="6" max="6" width="22.875" style="67" customWidth="1"/>
    <col min="7" max="7" width="14.25390625" style="67" customWidth="1"/>
    <col min="8" max="8" width="14.625" style="67" customWidth="1"/>
    <col min="9" max="9" width="29.875" style="67" customWidth="1"/>
    <col min="10" max="16384" width="9.125" style="67" customWidth="1"/>
  </cols>
  <sheetData>
    <row r="1" spans="1:8" ht="13.5" thickBot="1">
      <c r="A1" s="148"/>
      <c r="B1" s="148"/>
      <c r="C1" s="148"/>
      <c r="D1" s="148"/>
      <c r="E1" s="148"/>
      <c r="F1" s="149"/>
      <c r="G1" s="149"/>
      <c r="H1" s="150"/>
    </row>
    <row r="2" spans="1:8" ht="13.5" thickBot="1">
      <c r="A2" s="148"/>
      <c r="B2" s="148"/>
      <c r="C2" s="148"/>
      <c r="D2" s="148"/>
      <c r="E2" s="148"/>
      <c r="F2" s="151"/>
      <c r="G2" s="152" t="s">
        <v>275</v>
      </c>
      <c r="H2" s="153" t="s">
        <v>127</v>
      </c>
    </row>
    <row r="3" spans="1:8" ht="12.75">
      <c r="A3" s="881" t="s">
        <v>125</v>
      </c>
      <c r="B3" s="881"/>
      <c r="C3" s="881"/>
      <c r="D3" s="881"/>
      <c r="E3" s="881"/>
      <c r="F3" s="881"/>
      <c r="G3" s="881"/>
      <c r="H3" s="881"/>
    </row>
    <row r="4" spans="1:8" ht="12.75">
      <c r="A4" s="881"/>
      <c r="B4" s="881"/>
      <c r="C4" s="881"/>
      <c r="D4" s="881"/>
      <c r="E4" s="881"/>
      <c r="F4" s="881"/>
      <c r="G4" s="881"/>
      <c r="H4" s="881"/>
    </row>
    <row r="5" spans="1:8" ht="12.75">
      <c r="A5" s="154"/>
      <c r="B5" s="154"/>
      <c r="C5" s="154"/>
      <c r="D5" s="154"/>
      <c r="E5" s="154"/>
      <c r="F5" s="154"/>
      <c r="G5" s="154"/>
      <c r="H5" s="154"/>
    </row>
    <row r="6" spans="1:8" ht="12.75">
      <c r="A6" s="148" t="s">
        <v>105</v>
      </c>
      <c r="B6" s="155" t="s">
        <v>234</v>
      </c>
      <c r="C6" s="156"/>
      <c r="D6" s="156"/>
      <c r="E6" s="156"/>
      <c r="F6" s="156"/>
      <c r="G6" s="156"/>
      <c r="H6" s="156"/>
    </row>
    <row r="7" spans="1:8" ht="12.75">
      <c r="A7" s="148"/>
      <c r="B7" s="157"/>
      <c r="C7" s="157"/>
      <c r="D7" s="157"/>
      <c r="E7" s="157"/>
      <c r="F7" s="157"/>
      <c r="G7" s="157"/>
      <c r="H7" s="157"/>
    </row>
    <row r="8" spans="1:8" ht="12.75">
      <c r="A8" s="148" t="s">
        <v>126</v>
      </c>
      <c r="B8" s="156" t="s">
        <v>128</v>
      </c>
      <c r="C8" s="156"/>
      <c r="D8" s="156"/>
      <c r="E8" s="156"/>
      <c r="F8" s="156"/>
      <c r="G8" s="156"/>
      <c r="H8" s="156"/>
    </row>
    <row r="9" spans="1:8" ht="12.75">
      <c r="A9" s="148"/>
      <c r="B9" s="157"/>
      <c r="C9" s="157" t="s">
        <v>276</v>
      </c>
      <c r="D9" s="157"/>
      <c r="E9" s="157"/>
      <c r="F9" s="157"/>
      <c r="G9" s="157"/>
      <c r="H9" s="157"/>
    </row>
    <row r="10" spans="1:8" ht="12.75">
      <c r="A10" s="158" t="s">
        <v>277</v>
      </c>
      <c r="B10" s="148"/>
      <c r="C10" s="148"/>
      <c r="D10" s="148"/>
      <c r="E10" s="148"/>
      <c r="F10" s="148"/>
      <c r="G10" s="148"/>
      <c r="H10" s="148"/>
    </row>
    <row r="11" spans="1:8" ht="12.75">
      <c r="A11" s="556"/>
      <c r="B11" s="556"/>
      <c r="C11" s="556"/>
      <c r="D11" s="556"/>
      <c r="E11" s="556"/>
      <c r="F11" s="556"/>
      <c r="G11" s="556"/>
      <c r="H11" s="556"/>
    </row>
    <row r="12" spans="1:9" ht="12.75">
      <c r="A12" s="882" t="s">
        <v>278</v>
      </c>
      <c r="B12" s="882"/>
      <c r="C12" s="883" t="s">
        <v>279</v>
      </c>
      <c r="D12" s="883"/>
      <c r="E12" s="883"/>
      <c r="F12" s="883"/>
      <c r="G12" s="883"/>
      <c r="H12" s="883"/>
      <c r="I12" s="833" t="s">
        <v>183</v>
      </c>
    </row>
    <row r="13" spans="1:9" ht="12.75">
      <c r="A13" s="882"/>
      <c r="B13" s="882"/>
      <c r="C13" s="879" t="s">
        <v>1087</v>
      </c>
      <c r="D13" s="879"/>
      <c r="E13" s="879"/>
      <c r="F13" s="883" t="s">
        <v>280</v>
      </c>
      <c r="G13" s="883"/>
      <c r="H13" s="883"/>
      <c r="I13" s="833"/>
    </row>
    <row r="14" spans="1:9" ht="12.75">
      <c r="A14" s="882"/>
      <c r="B14" s="882"/>
      <c r="C14" s="879" t="s">
        <v>980</v>
      </c>
      <c r="D14" s="879" t="s">
        <v>32</v>
      </c>
      <c r="E14" s="879"/>
      <c r="F14" s="879" t="s">
        <v>980</v>
      </c>
      <c r="G14" s="879" t="s">
        <v>32</v>
      </c>
      <c r="H14" s="879"/>
      <c r="I14" s="833"/>
    </row>
    <row r="15" spans="1:9" ht="12.75">
      <c r="A15" s="882"/>
      <c r="B15" s="882"/>
      <c r="C15" s="879"/>
      <c r="D15" s="558" t="s">
        <v>281</v>
      </c>
      <c r="E15" s="557" t="s">
        <v>282</v>
      </c>
      <c r="F15" s="879"/>
      <c r="G15" s="558" t="s">
        <v>281</v>
      </c>
      <c r="H15" s="557" t="s">
        <v>282</v>
      </c>
      <c r="I15" s="833"/>
    </row>
    <row r="16" spans="1:9" ht="12.75">
      <c r="A16" s="880" t="s">
        <v>733</v>
      </c>
      <c r="B16" s="880"/>
      <c r="C16" s="558">
        <v>2</v>
      </c>
      <c r="D16" s="558">
        <v>3</v>
      </c>
      <c r="E16" s="558">
        <v>4</v>
      </c>
      <c r="F16" s="558">
        <v>5</v>
      </c>
      <c r="G16" s="558">
        <v>6</v>
      </c>
      <c r="H16" s="558">
        <v>7</v>
      </c>
      <c r="I16" s="558">
        <v>8</v>
      </c>
    </row>
    <row r="17" spans="1:9" ht="12.75">
      <c r="A17" s="559" t="s">
        <v>283</v>
      </c>
      <c r="B17" s="560"/>
      <c r="C17" s="561"/>
      <c r="D17" s="561"/>
      <c r="E17" s="561"/>
      <c r="F17" s="561"/>
      <c r="G17" s="561"/>
      <c r="H17" s="561"/>
      <c r="I17" s="141"/>
    </row>
    <row r="18" spans="1:9" ht="12.75">
      <c r="A18" s="164" t="s">
        <v>168</v>
      </c>
      <c r="B18" s="159"/>
      <c r="C18" s="561"/>
      <c r="D18" s="561"/>
      <c r="E18" s="561"/>
      <c r="F18" s="561"/>
      <c r="G18" s="561"/>
      <c r="H18" s="561"/>
      <c r="I18" s="141"/>
    </row>
    <row r="19" spans="1:9" ht="12.75">
      <c r="A19" s="559" t="s">
        <v>293</v>
      </c>
      <c r="B19" s="560"/>
      <c r="C19" s="561"/>
      <c r="D19" s="561"/>
      <c r="E19" s="561"/>
      <c r="F19" s="561"/>
      <c r="G19" s="561"/>
      <c r="H19" s="561"/>
      <c r="I19" s="141"/>
    </row>
    <row r="20" spans="1:9" ht="12.75">
      <c r="A20" s="559" t="s">
        <v>294</v>
      </c>
      <c r="B20" s="560"/>
      <c r="C20" s="561"/>
      <c r="D20" s="561"/>
      <c r="E20" s="561"/>
      <c r="F20" s="561"/>
      <c r="G20" s="561"/>
      <c r="H20" s="561"/>
      <c r="I20" s="141"/>
    </row>
    <row r="21" spans="1:9" ht="12.75">
      <c r="A21" s="559" t="s">
        <v>295</v>
      </c>
      <c r="B21" s="560"/>
      <c r="C21" s="561"/>
      <c r="D21" s="561"/>
      <c r="E21" s="561"/>
      <c r="F21" s="561"/>
      <c r="G21" s="561"/>
      <c r="H21" s="561"/>
      <c r="I21" s="141"/>
    </row>
    <row r="22" spans="1:9" ht="12.75">
      <c r="A22" s="559" t="s">
        <v>296</v>
      </c>
      <c r="B22" s="560"/>
      <c r="C22" s="561"/>
      <c r="D22" s="561"/>
      <c r="E22" s="561"/>
      <c r="F22" s="561"/>
      <c r="G22" s="561"/>
      <c r="H22" s="561"/>
      <c r="I22" s="141"/>
    </row>
    <row r="23" spans="1:9" ht="12.75">
      <c r="A23" s="559" t="s">
        <v>297</v>
      </c>
      <c r="B23" s="560"/>
      <c r="C23" s="561"/>
      <c r="D23" s="561"/>
      <c r="E23" s="561"/>
      <c r="F23" s="561"/>
      <c r="G23" s="561"/>
      <c r="H23" s="561"/>
      <c r="I23" s="141"/>
    </row>
    <row r="24" spans="1:9" ht="12.75">
      <c r="A24" s="559" t="s">
        <v>298</v>
      </c>
      <c r="B24" s="560"/>
      <c r="C24" s="561"/>
      <c r="D24" s="561"/>
      <c r="E24" s="561"/>
      <c r="F24" s="561"/>
      <c r="G24" s="561"/>
      <c r="H24" s="561"/>
      <c r="I24" s="141"/>
    </row>
    <row r="25" spans="1:9" ht="12.75">
      <c r="A25" s="559" t="s">
        <v>299</v>
      </c>
      <c r="B25" s="560"/>
      <c r="C25" s="561"/>
      <c r="D25" s="561"/>
      <c r="E25" s="561"/>
      <c r="F25" s="561"/>
      <c r="G25" s="561"/>
      <c r="H25" s="561"/>
      <c r="I25" s="141"/>
    </row>
    <row r="26" spans="1:9" ht="12.75">
      <c r="A26" s="164" t="s">
        <v>168</v>
      </c>
      <c r="B26" s="560"/>
      <c r="C26" s="561"/>
      <c r="D26" s="561"/>
      <c r="E26" s="561"/>
      <c r="F26" s="561"/>
      <c r="G26" s="561"/>
      <c r="H26" s="561"/>
      <c r="I26" s="141"/>
    </row>
    <row r="27" spans="1:9" ht="12.75">
      <c r="A27" s="559"/>
      <c r="B27" s="560"/>
      <c r="C27" s="561"/>
      <c r="D27" s="561"/>
      <c r="E27" s="561"/>
      <c r="F27" s="561"/>
      <c r="G27" s="561"/>
      <c r="H27" s="561"/>
      <c r="I27" s="141"/>
    </row>
    <row r="28" spans="1:9" ht="12.75">
      <c r="A28" s="559"/>
      <c r="B28" s="560"/>
      <c r="C28" s="561"/>
      <c r="D28" s="561"/>
      <c r="E28" s="561"/>
      <c r="F28" s="561"/>
      <c r="G28" s="561"/>
      <c r="H28" s="561"/>
      <c r="I28" s="141"/>
    </row>
    <row r="29" spans="1:9" ht="12.75">
      <c r="A29" s="559"/>
      <c r="B29" s="560"/>
      <c r="C29" s="561"/>
      <c r="D29" s="561"/>
      <c r="E29" s="561"/>
      <c r="F29" s="561"/>
      <c r="G29" s="561"/>
      <c r="H29" s="561"/>
      <c r="I29" s="141"/>
    </row>
    <row r="30" spans="1:9" ht="12.75">
      <c r="A30" s="559"/>
      <c r="B30" s="560"/>
      <c r="C30" s="561"/>
      <c r="D30" s="561"/>
      <c r="E30" s="561"/>
      <c r="F30" s="561"/>
      <c r="G30" s="561"/>
      <c r="H30" s="561"/>
      <c r="I30" s="141"/>
    </row>
    <row r="31" spans="1:9" ht="12.75">
      <c r="A31" s="559"/>
      <c r="B31" s="560"/>
      <c r="C31" s="561"/>
      <c r="D31" s="561"/>
      <c r="E31" s="561"/>
      <c r="F31" s="561"/>
      <c r="G31" s="561"/>
      <c r="H31" s="561"/>
      <c r="I31" s="141"/>
    </row>
    <row r="32" spans="1:9" ht="12.75">
      <c r="A32" s="559"/>
      <c r="B32" s="560"/>
      <c r="C32" s="561"/>
      <c r="D32" s="561"/>
      <c r="E32" s="561"/>
      <c r="F32" s="561"/>
      <c r="G32" s="561"/>
      <c r="H32" s="561"/>
      <c r="I32" s="141"/>
    </row>
    <row r="33" spans="1:9" ht="12.75">
      <c r="A33" s="559"/>
      <c r="B33" s="560"/>
      <c r="C33" s="561"/>
      <c r="D33" s="561"/>
      <c r="E33" s="561"/>
      <c r="F33" s="561"/>
      <c r="G33" s="561"/>
      <c r="H33" s="561"/>
      <c r="I33" s="141"/>
    </row>
    <row r="34" spans="1:9" ht="12.75">
      <c r="A34" s="559"/>
      <c r="B34" s="560"/>
      <c r="C34" s="561"/>
      <c r="D34" s="561"/>
      <c r="E34" s="561"/>
      <c r="F34" s="561"/>
      <c r="G34" s="561"/>
      <c r="H34" s="561"/>
      <c r="I34" s="141"/>
    </row>
    <row r="35" spans="1:9" ht="12.75">
      <c r="A35" s="559"/>
      <c r="B35" s="560"/>
      <c r="C35" s="561"/>
      <c r="D35" s="561"/>
      <c r="E35" s="561"/>
      <c r="F35" s="561"/>
      <c r="G35" s="561"/>
      <c r="H35" s="561"/>
      <c r="I35" s="141"/>
    </row>
    <row r="36" spans="1:9" ht="12.75">
      <c r="A36" s="559"/>
      <c r="B36" s="560"/>
      <c r="C36" s="561"/>
      <c r="D36" s="561"/>
      <c r="E36" s="561"/>
      <c r="F36" s="561"/>
      <c r="G36" s="561"/>
      <c r="H36" s="561"/>
      <c r="I36" s="141"/>
    </row>
    <row r="37" spans="1:9" ht="12.75">
      <c r="A37" s="559"/>
      <c r="B37" s="560"/>
      <c r="C37" s="561"/>
      <c r="D37" s="561"/>
      <c r="E37" s="561"/>
      <c r="F37" s="561"/>
      <c r="G37" s="561"/>
      <c r="H37" s="561"/>
      <c r="I37" s="141"/>
    </row>
    <row r="38" spans="1:9" ht="12.75">
      <c r="A38" s="559"/>
      <c r="B38" s="560"/>
      <c r="C38" s="561"/>
      <c r="D38" s="561"/>
      <c r="E38" s="561"/>
      <c r="F38" s="561"/>
      <c r="G38" s="561"/>
      <c r="H38" s="561"/>
      <c r="I38" s="141"/>
    </row>
    <row r="39" spans="1:9" ht="12.75">
      <c r="A39" s="559"/>
      <c r="B39" s="560"/>
      <c r="C39" s="561"/>
      <c r="D39" s="561"/>
      <c r="E39" s="561"/>
      <c r="F39" s="561"/>
      <c r="G39" s="561"/>
      <c r="H39" s="561"/>
      <c r="I39" s="141"/>
    </row>
    <row r="40" spans="1:9" ht="12.75">
      <c r="A40" s="559"/>
      <c r="B40" s="560"/>
      <c r="C40" s="561"/>
      <c r="D40" s="561"/>
      <c r="E40" s="561"/>
      <c r="F40" s="561"/>
      <c r="G40" s="561"/>
      <c r="H40" s="561"/>
      <c r="I40" s="141"/>
    </row>
    <row r="41" spans="1:9" ht="12.75">
      <c r="A41" s="559"/>
      <c r="B41" s="560"/>
      <c r="C41" s="561"/>
      <c r="D41" s="561"/>
      <c r="E41" s="561"/>
      <c r="F41" s="561"/>
      <c r="G41" s="561"/>
      <c r="H41" s="561"/>
      <c r="I41" s="141"/>
    </row>
    <row r="42" spans="1:9" ht="12.75">
      <c r="A42" s="559"/>
      <c r="B42" s="560"/>
      <c r="C42" s="561"/>
      <c r="D42" s="561"/>
      <c r="E42" s="561"/>
      <c r="F42" s="561"/>
      <c r="G42" s="561"/>
      <c r="H42" s="561"/>
      <c r="I42" s="141"/>
    </row>
    <row r="43" spans="1:9" ht="12.75">
      <c r="A43" s="559"/>
      <c r="B43" s="560"/>
      <c r="C43" s="561"/>
      <c r="D43" s="561"/>
      <c r="E43" s="561"/>
      <c r="F43" s="561"/>
      <c r="G43" s="561"/>
      <c r="H43" s="561"/>
      <c r="I43" s="141"/>
    </row>
    <row r="44" spans="1:9" ht="12.75">
      <c r="A44" s="559"/>
      <c r="B44" s="560"/>
      <c r="C44" s="561"/>
      <c r="D44" s="561"/>
      <c r="E44" s="561"/>
      <c r="F44" s="561"/>
      <c r="G44" s="561"/>
      <c r="H44" s="561"/>
      <c r="I44" s="141"/>
    </row>
    <row r="45" spans="1:9" ht="12.75">
      <c r="A45" s="559"/>
      <c r="B45" s="560"/>
      <c r="C45" s="561"/>
      <c r="D45" s="561"/>
      <c r="E45" s="561"/>
      <c r="F45" s="561"/>
      <c r="G45" s="561"/>
      <c r="H45" s="561"/>
      <c r="I45" s="141"/>
    </row>
    <row r="46" spans="1:9" ht="12.75">
      <c r="A46" s="559"/>
      <c r="B46" s="560"/>
      <c r="C46" s="561"/>
      <c r="D46" s="561"/>
      <c r="E46" s="561"/>
      <c r="F46" s="561"/>
      <c r="G46" s="561"/>
      <c r="H46" s="561"/>
      <c r="I46" s="141"/>
    </row>
    <row r="47" spans="1:9" ht="12.75">
      <c r="A47" s="559"/>
      <c r="B47" s="560"/>
      <c r="C47" s="561"/>
      <c r="D47" s="561"/>
      <c r="E47" s="561"/>
      <c r="F47" s="561"/>
      <c r="G47" s="561"/>
      <c r="H47" s="561"/>
      <c r="I47" s="141"/>
    </row>
    <row r="48" spans="1:9" ht="12.75">
      <c r="A48" s="559"/>
      <c r="B48" s="560"/>
      <c r="C48" s="561"/>
      <c r="D48" s="561"/>
      <c r="E48" s="561"/>
      <c r="F48" s="561"/>
      <c r="G48" s="561"/>
      <c r="H48" s="561"/>
      <c r="I48" s="141"/>
    </row>
    <row r="49" spans="1:9" ht="12.75">
      <c r="A49" s="559"/>
      <c r="B49" s="560"/>
      <c r="C49" s="561"/>
      <c r="D49" s="561"/>
      <c r="E49" s="561"/>
      <c r="F49" s="561"/>
      <c r="G49" s="561"/>
      <c r="H49" s="561"/>
      <c r="I49" s="141"/>
    </row>
    <row r="50" spans="1:9" ht="12.75">
      <c r="A50" s="559"/>
      <c r="B50" s="560"/>
      <c r="C50" s="561"/>
      <c r="D50" s="561"/>
      <c r="E50" s="561"/>
      <c r="F50" s="561"/>
      <c r="G50" s="561"/>
      <c r="H50" s="561"/>
      <c r="I50" s="141"/>
    </row>
    <row r="51" spans="1:9" ht="12.75">
      <c r="A51" s="559"/>
      <c r="B51" s="560"/>
      <c r="C51" s="561"/>
      <c r="D51" s="561"/>
      <c r="E51" s="561"/>
      <c r="F51" s="561"/>
      <c r="G51" s="561"/>
      <c r="H51" s="561"/>
      <c r="I51" s="141"/>
    </row>
    <row r="52" spans="1:9" ht="12.75">
      <c r="A52" s="559"/>
      <c r="B52" s="560"/>
      <c r="C52" s="561"/>
      <c r="D52" s="561"/>
      <c r="E52" s="561"/>
      <c r="F52" s="561"/>
      <c r="G52" s="561"/>
      <c r="H52" s="561"/>
      <c r="I52" s="141"/>
    </row>
    <row r="53" spans="1:9" ht="12.75">
      <c r="A53" s="559"/>
      <c r="B53" s="560"/>
      <c r="C53" s="561"/>
      <c r="D53" s="561"/>
      <c r="E53" s="561"/>
      <c r="F53" s="561"/>
      <c r="G53" s="561"/>
      <c r="H53" s="561"/>
      <c r="I53" s="141"/>
    </row>
    <row r="54" spans="1:9" ht="12.75">
      <c r="A54" s="559" t="s">
        <v>284</v>
      </c>
      <c r="B54" s="560"/>
      <c r="C54" s="561"/>
      <c r="D54" s="561"/>
      <c r="E54" s="561"/>
      <c r="F54" s="561"/>
      <c r="G54" s="561"/>
      <c r="H54" s="561"/>
      <c r="I54" s="141"/>
    </row>
  </sheetData>
  <sheetProtection/>
  <mergeCells count="11">
    <mergeCell ref="D14:E14"/>
    <mergeCell ref="F14:F15"/>
    <mergeCell ref="G14:H14"/>
    <mergeCell ref="I12:I15"/>
    <mergeCell ref="A3:H4"/>
    <mergeCell ref="A16:B16"/>
    <mergeCell ref="A12:B15"/>
    <mergeCell ref="C12:H12"/>
    <mergeCell ref="C13:E13"/>
    <mergeCell ref="F13:H13"/>
    <mergeCell ref="C14:C15"/>
  </mergeCells>
  <printOptions horizontalCentered="1"/>
  <pageMargins left="0.984251968503937" right="0.1968503937007874" top="0.1968503937007874" bottom="0.1968503937007874" header="0.5118110236220472" footer="0.5118110236220472"/>
  <pageSetup fitToHeight="1" fitToWidth="1" horizontalDpi="600" verticalDpi="600" orientation="portrait" paperSize="9" scale="71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I54"/>
  <sheetViews>
    <sheetView zoomScalePageLayoutView="0" workbookViewId="0" topLeftCell="A7">
      <selection activeCell="G37" sqref="G37"/>
    </sheetView>
  </sheetViews>
  <sheetFormatPr defaultColWidth="9.00390625" defaultRowHeight="12.75"/>
  <cols>
    <col min="1" max="1" width="26.875" style="67" customWidth="1"/>
    <col min="2" max="2" width="11.25390625" style="67" customWidth="1"/>
    <col min="3" max="3" width="23.375" style="67" customWidth="1"/>
    <col min="4" max="4" width="16.375" style="67" customWidth="1"/>
    <col min="5" max="5" width="20.25390625" style="67" customWidth="1"/>
    <col min="6" max="6" width="22.875" style="67" customWidth="1"/>
    <col min="7" max="7" width="14.25390625" style="67" customWidth="1"/>
    <col min="8" max="8" width="14.625" style="67" customWidth="1"/>
    <col min="9" max="9" width="29.875" style="67" customWidth="1"/>
    <col min="10" max="16384" width="9.125" style="67" customWidth="1"/>
  </cols>
  <sheetData>
    <row r="1" spans="1:8" ht="13.5" thickBot="1">
      <c r="A1" s="148"/>
      <c r="B1" s="148"/>
      <c r="C1" s="148"/>
      <c r="D1" s="148"/>
      <c r="E1" s="148"/>
      <c r="F1" s="149"/>
      <c r="G1" s="149"/>
      <c r="H1" s="150"/>
    </row>
    <row r="2" spans="1:8" ht="13.5" thickBot="1">
      <c r="A2" s="148"/>
      <c r="B2" s="148"/>
      <c r="C2" s="148"/>
      <c r="D2" s="148"/>
      <c r="E2" s="148"/>
      <c r="F2" s="151"/>
      <c r="G2" s="152" t="s">
        <v>275</v>
      </c>
      <c r="H2" s="153" t="s">
        <v>127</v>
      </c>
    </row>
    <row r="3" spans="1:8" ht="12.75">
      <c r="A3" s="881" t="s">
        <v>125</v>
      </c>
      <c r="B3" s="881"/>
      <c r="C3" s="881"/>
      <c r="D3" s="881"/>
      <c r="E3" s="881"/>
      <c r="F3" s="881"/>
      <c r="G3" s="881"/>
      <c r="H3" s="881"/>
    </row>
    <row r="4" spans="1:8" ht="12.75">
      <c r="A4" s="881"/>
      <c r="B4" s="881"/>
      <c r="C4" s="881"/>
      <c r="D4" s="881"/>
      <c r="E4" s="881"/>
      <c r="F4" s="881"/>
      <c r="G4" s="881"/>
      <c r="H4" s="881"/>
    </row>
    <row r="5" spans="1:8" ht="12.75">
      <c r="A5" s="154"/>
      <c r="B5" s="154"/>
      <c r="C5" s="154"/>
      <c r="D5" s="154"/>
      <c r="E5" s="154"/>
      <c r="F5" s="154"/>
      <c r="G5" s="154"/>
      <c r="H5" s="154"/>
    </row>
    <row r="6" spans="1:8" ht="12.75">
      <c r="A6" s="148" t="s">
        <v>105</v>
      </c>
      <c r="B6" s="155" t="s">
        <v>234</v>
      </c>
      <c r="C6" s="156"/>
      <c r="D6" s="156"/>
      <c r="E6" s="156"/>
      <c r="F6" s="156"/>
      <c r="G6" s="156"/>
      <c r="H6" s="156"/>
    </row>
    <row r="7" spans="1:8" ht="12.75">
      <c r="A7" s="148"/>
      <c r="B7" s="157"/>
      <c r="C7" s="157"/>
      <c r="D7" s="157"/>
      <c r="E7" s="157"/>
      <c r="F7" s="157"/>
      <c r="G7" s="157"/>
      <c r="H7" s="157"/>
    </row>
    <row r="8" spans="1:8" ht="12.75">
      <c r="A8" s="148" t="s">
        <v>126</v>
      </c>
      <c r="B8" s="156" t="s">
        <v>128</v>
      </c>
      <c r="C8" s="156"/>
      <c r="D8" s="156"/>
      <c r="E8" s="156"/>
      <c r="F8" s="156"/>
      <c r="G8" s="156"/>
      <c r="H8" s="156"/>
    </row>
    <row r="9" spans="1:8" ht="12.75">
      <c r="A9" s="148"/>
      <c r="B9" s="157"/>
      <c r="C9" s="157" t="s">
        <v>276</v>
      </c>
      <c r="D9" s="157"/>
      <c r="E9" s="157"/>
      <c r="F9" s="157"/>
      <c r="G9" s="157"/>
      <c r="H9" s="157"/>
    </row>
    <row r="10" spans="1:8" ht="12.75">
      <c r="A10" s="158" t="s">
        <v>277</v>
      </c>
      <c r="B10" s="148"/>
      <c r="C10" s="148"/>
      <c r="D10" s="148"/>
      <c r="E10" s="148"/>
      <c r="F10" s="148"/>
      <c r="G10" s="148"/>
      <c r="H10" s="148"/>
    </row>
    <row r="11" spans="1:8" ht="12.75">
      <c r="A11" s="556"/>
      <c r="B11" s="556"/>
      <c r="C11" s="556"/>
      <c r="D11" s="556"/>
      <c r="E11" s="556"/>
      <c r="F11" s="556"/>
      <c r="G11" s="556"/>
      <c r="H11" s="556"/>
    </row>
    <row r="12" spans="1:9" ht="12.75">
      <c r="A12" s="882" t="s">
        <v>278</v>
      </c>
      <c r="B12" s="882"/>
      <c r="C12" s="883" t="s">
        <v>279</v>
      </c>
      <c r="D12" s="883"/>
      <c r="E12" s="883"/>
      <c r="F12" s="883"/>
      <c r="G12" s="883"/>
      <c r="H12" s="883"/>
      <c r="I12" s="833" t="s">
        <v>183</v>
      </c>
    </row>
    <row r="13" spans="1:9" ht="12.75">
      <c r="A13" s="882"/>
      <c r="B13" s="882"/>
      <c r="C13" s="879" t="s">
        <v>1087</v>
      </c>
      <c r="D13" s="879"/>
      <c r="E13" s="879"/>
      <c r="F13" s="883" t="s">
        <v>280</v>
      </c>
      <c r="G13" s="883"/>
      <c r="H13" s="883"/>
      <c r="I13" s="833"/>
    </row>
    <row r="14" spans="1:9" ht="12.75">
      <c r="A14" s="882"/>
      <c r="B14" s="882"/>
      <c r="C14" s="879" t="s">
        <v>980</v>
      </c>
      <c r="D14" s="879" t="s">
        <v>32</v>
      </c>
      <c r="E14" s="879"/>
      <c r="F14" s="879" t="s">
        <v>980</v>
      </c>
      <c r="G14" s="879" t="s">
        <v>32</v>
      </c>
      <c r="H14" s="879"/>
      <c r="I14" s="833"/>
    </row>
    <row r="15" spans="1:9" ht="12.75">
      <c r="A15" s="882"/>
      <c r="B15" s="882"/>
      <c r="C15" s="879"/>
      <c r="D15" s="558" t="s">
        <v>281</v>
      </c>
      <c r="E15" s="557" t="s">
        <v>282</v>
      </c>
      <c r="F15" s="879"/>
      <c r="G15" s="558" t="s">
        <v>281</v>
      </c>
      <c r="H15" s="557" t="s">
        <v>282</v>
      </c>
      <c r="I15" s="833"/>
    </row>
    <row r="16" spans="1:9" ht="12.75">
      <c r="A16" s="880" t="s">
        <v>733</v>
      </c>
      <c r="B16" s="880"/>
      <c r="C16" s="558">
        <v>2</v>
      </c>
      <c r="D16" s="558">
        <v>3</v>
      </c>
      <c r="E16" s="558">
        <v>4</v>
      </c>
      <c r="F16" s="558">
        <v>5</v>
      </c>
      <c r="G16" s="558">
        <v>6</v>
      </c>
      <c r="H16" s="558">
        <v>7</v>
      </c>
      <c r="I16" s="558">
        <v>8</v>
      </c>
    </row>
    <row r="17" spans="1:9" ht="12.75">
      <c r="A17" s="559" t="s">
        <v>283</v>
      </c>
      <c r="B17" s="560"/>
      <c r="C17" s="561"/>
      <c r="D17" s="561"/>
      <c r="E17" s="561"/>
      <c r="F17" s="561"/>
      <c r="G17" s="561"/>
      <c r="H17" s="561"/>
      <c r="I17" s="141"/>
    </row>
    <row r="18" spans="1:9" ht="12.75">
      <c r="A18" s="559" t="s">
        <v>285</v>
      </c>
      <c r="B18" s="560"/>
      <c r="C18" s="561"/>
      <c r="D18" s="561"/>
      <c r="E18" s="561"/>
      <c r="F18" s="561"/>
      <c r="G18" s="561"/>
      <c r="H18" s="561"/>
      <c r="I18" s="141"/>
    </row>
    <row r="19" spans="1:9" ht="12.75">
      <c r="A19" s="559" t="s">
        <v>286</v>
      </c>
      <c r="B19" s="560"/>
      <c r="C19" s="561"/>
      <c r="D19" s="561"/>
      <c r="E19" s="561"/>
      <c r="F19" s="561"/>
      <c r="G19" s="561"/>
      <c r="H19" s="561"/>
      <c r="I19" s="141"/>
    </row>
    <row r="20" spans="1:9" ht="12.75">
      <c r="A20" s="559" t="s">
        <v>287</v>
      </c>
      <c r="B20" s="560"/>
      <c r="C20" s="561"/>
      <c r="D20" s="561"/>
      <c r="E20" s="561"/>
      <c r="F20" s="561"/>
      <c r="G20" s="561"/>
      <c r="H20" s="561"/>
      <c r="I20" s="141"/>
    </row>
    <row r="21" spans="1:9" ht="12.75">
      <c r="A21" s="559" t="s">
        <v>288</v>
      </c>
      <c r="B21" s="560"/>
      <c r="C21" s="561"/>
      <c r="D21" s="561"/>
      <c r="E21" s="561"/>
      <c r="F21" s="561"/>
      <c r="G21" s="561"/>
      <c r="H21" s="561"/>
      <c r="I21" s="141"/>
    </row>
    <row r="22" spans="1:9" ht="12.75">
      <c r="A22" s="559" t="s">
        <v>289</v>
      </c>
      <c r="B22" s="560"/>
      <c r="C22" s="561"/>
      <c r="D22" s="561"/>
      <c r="E22" s="561"/>
      <c r="F22" s="561"/>
      <c r="G22" s="561"/>
      <c r="H22" s="561"/>
      <c r="I22" s="141"/>
    </row>
    <row r="23" spans="1:9" ht="12.75">
      <c r="A23" s="559" t="s">
        <v>290</v>
      </c>
      <c r="B23" s="560"/>
      <c r="C23" s="561"/>
      <c r="D23" s="561"/>
      <c r="E23" s="561"/>
      <c r="F23" s="561"/>
      <c r="G23" s="561"/>
      <c r="H23" s="561"/>
      <c r="I23" s="141"/>
    </row>
    <row r="24" spans="1:9" ht="12.75">
      <c r="A24" s="559" t="s">
        <v>291</v>
      </c>
      <c r="B24" s="560"/>
      <c r="C24" s="561"/>
      <c r="D24" s="561"/>
      <c r="E24" s="561"/>
      <c r="F24" s="561"/>
      <c r="G24" s="561"/>
      <c r="H24" s="561"/>
      <c r="I24" s="141"/>
    </row>
    <row r="25" spans="1:9" ht="12.75">
      <c r="A25" s="559" t="s">
        <v>292</v>
      </c>
      <c r="B25" s="560"/>
      <c r="C25" s="561"/>
      <c r="D25" s="561"/>
      <c r="E25" s="561"/>
      <c r="F25" s="561"/>
      <c r="G25" s="561"/>
      <c r="H25" s="561"/>
      <c r="I25" s="141"/>
    </row>
    <row r="26" spans="1:9" ht="12.75">
      <c r="A26" s="559"/>
      <c r="B26" s="560"/>
      <c r="C26" s="561"/>
      <c r="D26" s="561"/>
      <c r="E26" s="561"/>
      <c r="F26" s="561"/>
      <c r="G26" s="561"/>
      <c r="H26" s="561"/>
      <c r="I26" s="141"/>
    </row>
    <row r="27" spans="1:9" ht="12.75">
      <c r="A27" s="559"/>
      <c r="B27" s="560"/>
      <c r="C27" s="561"/>
      <c r="D27" s="561"/>
      <c r="E27" s="561"/>
      <c r="F27" s="561"/>
      <c r="G27" s="561"/>
      <c r="H27" s="561"/>
      <c r="I27" s="141"/>
    </row>
    <row r="28" spans="1:9" ht="12.75">
      <c r="A28" s="559"/>
      <c r="B28" s="560"/>
      <c r="C28" s="561"/>
      <c r="D28" s="561"/>
      <c r="E28" s="561"/>
      <c r="F28" s="561"/>
      <c r="G28" s="561"/>
      <c r="H28" s="561"/>
      <c r="I28" s="141"/>
    </row>
    <row r="29" spans="1:9" ht="12.75">
      <c r="A29" s="559"/>
      <c r="B29" s="560"/>
      <c r="C29" s="561"/>
      <c r="D29" s="561"/>
      <c r="E29" s="561"/>
      <c r="F29" s="561"/>
      <c r="G29" s="561"/>
      <c r="H29" s="561"/>
      <c r="I29" s="141"/>
    </row>
    <row r="30" spans="1:9" ht="12.75">
      <c r="A30" s="559"/>
      <c r="B30" s="560"/>
      <c r="C30" s="561"/>
      <c r="D30" s="561"/>
      <c r="E30" s="561"/>
      <c r="F30" s="561"/>
      <c r="G30" s="561"/>
      <c r="H30" s="561"/>
      <c r="I30" s="141"/>
    </row>
    <row r="31" spans="1:9" ht="12.75">
      <c r="A31" s="559"/>
      <c r="B31" s="560"/>
      <c r="C31" s="561"/>
      <c r="D31" s="561"/>
      <c r="E31" s="561"/>
      <c r="F31" s="561"/>
      <c r="G31" s="561"/>
      <c r="H31" s="561"/>
      <c r="I31" s="141"/>
    </row>
    <row r="32" spans="1:9" ht="12.75">
      <c r="A32" s="559"/>
      <c r="B32" s="560"/>
      <c r="C32" s="561"/>
      <c r="D32" s="561"/>
      <c r="E32" s="561"/>
      <c r="F32" s="561"/>
      <c r="G32" s="561"/>
      <c r="H32" s="561"/>
      <c r="I32" s="141"/>
    </row>
    <row r="33" spans="1:9" ht="12.75">
      <c r="A33" s="559"/>
      <c r="B33" s="560"/>
      <c r="C33" s="561"/>
      <c r="D33" s="561"/>
      <c r="E33" s="561"/>
      <c r="F33" s="561"/>
      <c r="G33" s="561"/>
      <c r="H33" s="561"/>
      <c r="I33" s="141"/>
    </row>
    <row r="34" spans="1:9" ht="12.75">
      <c r="A34" s="559"/>
      <c r="B34" s="560"/>
      <c r="C34" s="561"/>
      <c r="D34" s="561"/>
      <c r="E34" s="561"/>
      <c r="F34" s="561"/>
      <c r="G34" s="561"/>
      <c r="H34" s="561"/>
      <c r="I34" s="141"/>
    </row>
    <row r="35" spans="1:9" ht="12.75">
      <c r="A35" s="559"/>
      <c r="B35" s="560"/>
      <c r="C35" s="561"/>
      <c r="D35" s="561"/>
      <c r="E35" s="561"/>
      <c r="F35" s="561"/>
      <c r="G35" s="561"/>
      <c r="H35" s="561"/>
      <c r="I35" s="141"/>
    </row>
    <row r="36" spans="1:9" ht="12.75">
      <c r="A36" s="559"/>
      <c r="B36" s="560"/>
      <c r="C36" s="561"/>
      <c r="D36" s="561"/>
      <c r="E36" s="561"/>
      <c r="F36" s="561"/>
      <c r="G36" s="561"/>
      <c r="H36" s="561"/>
      <c r="I36" s="141"/>
    </row>
    <row r="37" spans="1:9" ht="12.75">
      <c r="A37" s="559"/>
      <c r="B37" s="560"/>
      <c r="C37" s="561"/>
      <c r="D37" s="561"/>
      <c r="E37" s="561"/>
      <c r="F37" s="561"/>
      <c r="G37" s="561"/>
      <c r="H37" s="561"/>
      <c r="I37" s="141"/>
    </row>
    <row r="38" spans="1:9" ht="12.75">
      <c r="A38" s="559"/>
      <c r="B38" s="560"/>
      <c r="C38" s="561"/>
      <c r="D38" s="561"/>
      <c r="E38" s="561"/>
      <c r="F38" s="561"/>
      <c r="G38" s="561"/>
      <c r="H38" s="561"/>
      <c r="I38" s="141"/>
    </row>
    <row r="39" spans="1:9" ht="12.75">
      <c r="A39" s="559"/>
      <c r="B39" s="560"/>
      <c r="C39" s="561"/>
      <c r="D39" s="561"/>
      <c r="E39" s="561"/>
      <c r="F39" s="561"/>
      <c r="G39" s="561"/>
      <c r="H39" s="561"/>
      <c r="I39" s="141"/>
    </row>
    <row r="40" spans="1:9" ht="12.75">
      <c r="A40" s="559"/>
      <c r="B40" s="560"/>
      <c r="C40" s="561"/>
      <c r="D40" s="561"/>
      <c r="E40" s="561"/>
      <c r="F40" s="561"/>
      <c r="G40" s="561"/>
      <c r="H40" s="561"/>
      <c r="I40" s="141"/>
    </row>
    <row r="41" spans="1:9" ht="12.75">
      <c r="A41" s="559"/>
      <c r="B41" s="560"/>
      <c r="C41" s="561"/>
      <c r="D41" s="561"/>
      <c r="E41" s="561"/>
      <c r="F41" s="561"/>
      <c r="G41" s="561"/>
      <c r="H41" s="561"/>
      <c r="I41" s="141"/>
    </row>
    <row r="42" spans="1:9" ht="12.75">
      <c r="A42" s="559"/>
      <c r="B42" s="560"/>
      <c r="C42" s="561"/>
      <c r="D42" s="561"/>
      <c r="E42" s="561"/>
      <c r="F42" s="561"/>
      <c r="G42" s="561"/>
      <c r="H42" s="561"/>
      <c r="I42" s="141"/>
    </row>
    <row r="43" spans="1:9" ht="12.75">
      <c r="A43" s="559"/>
      <c r="B43" s="560"/>
      <c r="C43" s="561"/>
      <c r="D43" s="561"/>
      <c r="E43" s="561"/>
      <c r="F43" s="561"/>
      <c r="G43" s="561"/>
      <c r="H43" s="561"/>
      <c r="I43" s="141"/>
    </row>
    <row r="44" spans="1:9" ht="12.75">
      <c r="A44" s="559"/>
      <c r="B44" s="560"/>
      <c r="C44" s="561"/>
      <c r="D44" s="561"/>
      <c r="E44" s="561"/>
      <c r="F44" s="561"/>
      <c r="G44" s="561"/>
      <c r="H44" s="561"/>
      <c r="I44" s="141"/>
    </row>
    <row r="45" spans="1:9" ht="12.75">
      <c r="A45" s="559"/>
      <c r="B45" s="560"/>
      <c r="C45" s="561"/>
      <c r="D45" s="561"/>
      <c r="E45" s="561"/>
      <c r="F45" s="561"/>
      <c r="G45" s="561"/>
      <c r="H45" s="561"/>
      <c r="I45" s="141"/>
    </row>
    <row r="46" spans="1:9" ht="12.75">
      <c r="A46" s="559"/>
      <c r="B46" s="560"/>
      <c r="C46" s="561"/>
      <c r="D46" s="561"/>
      <c r="E46" s="561"/>
      <c r="F46" s="561"/>
      <c r="G46" s="561"/>
      <c r="H46" s="561"/>
      <c r="I46" s="141"/>
    </row>
    <row r="47" spans="1:9" ht="12.75">
      <c r="A47" s="559"/>
      <c r="B47" s="560"/>
      <c r="C47" s="561"/>
      <c r="D47" s="561"/>
      <c r="E47" s="561"/>
      <c r="F47" s="561"/>
      <c r="G47" s="561"/>
      <c r="H47" s="561"/>
      <c r="I47" s="141"/>
    </row>
    <row r="48" spans="1:9" ht="12.75">
      <c r="A48" s="559"/>
      <c r="B48" s="560"/>
      <c r="C48" s="561"/>
      <c r="D48" s="561"/>
      <c r="E48" s="561"/>
      <c r="F48" s="561"/>
      <c r="G48" s="561"/>
      <c r="H48" s="561"/>
      <c r="I48" s="141"/>
    </row>
    <row r="49" spans="1:9" ht="12.75">
      <c r="A49" s="559"/>
      <c r="B49" s="560"/>
      <c r="C49" s="561"/>
      <c r="D49" s="561"/>
      <c r="E49" s="561"/>
      <c r="F49" s="561"/>
      <c r="G49" s="561"/>
      <c r="H49" s="561"/>
      <c r="I49" s="141"/>
    </row>
    <row r="50" spans="1:9" ht="12.75">
      <c r="A50" s="559"/>
      <c r="B50" s="560"/>
      <c r="C50" s="561"/>
      <c r="D50" s="561"/>
      <c r="E50" s="561"/>
      <c r="F50" s="561"/>
      <c r="G50" s="561"/>
      <c r="H50" s="561"/>
      <c r="I50" s="141"/>
    </row>
    <row r="51" spans="1:9" ht="12.75">
      <c r="A51" s="559"/>
      <c r="B51" s="560"/>
      <c r="C51" s="561"/>
      <c r="D51" s="561"/>
      <c r="E51" s="561"/>
      <c r="F51" s="561"/>
      <c r="G51" s="561"/>
      <c r="H51" s="561"/>
      <c r="I51" s="141"/>
    </row>
    <row r="52" spans="1:9" ht="12.75">
      <c r="A52" s="559"/>
      <c r="B52" s="560"/>
      <c r="C52" s="561"/>
      <c r="D52" s="561"/>
      <c r="E52" s="561"/>
      <c r="F52" s="561"/>
      <c r="G52" s="561"/>
      <c r="H52" s="561"/>
      <c r="I52" s="141"/>
    </row>
    <row r="53" spans="1:9" ht="12.75">
      <c r="A53" s="559"/>
      <c r="B53" s="560"/>
      <c r="C53" s="561"/>
      <c r="D53" s="561"/>
      <c r="E53" s="561"/>
      <c r="F53" s="561"/>
      <c r="G53" s="561"/>
      <c r="H53" s="561"/>
      <c r="I53" s="141"/>
    </row>
    <row r="54" spans="1:9" ht="12.75">
      <c r="A54" s="559" t="s">
        <v>284</v>
      </c>
      <c r="B54" s="560"/>
      <c r="C54" s="561"/>
      <c r="D54" s="561"/>
      <c r="E54" s="561"/>
      <c r="F54" s="561"/>
      <c r="G54" s="561"/>
      <c r="H54" s="561"/>
      <c r="I54" s="141"/>
    </row>
  </sheetData>
  <sheetProtection/>
  <mergeCells count="11">
    <mergeCell ref="D14:E14"/>
    <mergeCell ref="F14:F15"/>
    <mergeCell ref="G14:H14"/>
    <mergeCell ref="I12:I15"/>
    <mergeCell ref="A3:H4"/>
    <mergeCell ref="A16:B16"/>
    <mergeCell ref="A12:B15"/>
    <mergeCell ref="C12:H12"/>
    <mergeCell ref="C13:E13"/>
    <mergeCell ref="F13:H13"/>
    <mergeCell ref="C14:C15"/>
  </mergeCells>
  <printOptions horizontalCentered="1"/>
  <pageMargins left="0.984251968503937" right="0.1968503937007874" top="0.1968503937007874" bottom="0.1968503937007874" header="0.5118110236220472" footer="0.5118110236220472"/>
  <pageSetup fitToHeight="1" fitToWidth="1" horizontalDpi="600" verticalDpi="600" orientation="portrait" paperSize="9" scale="71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I54"/>
  <sheetViews>
    <sheetView zoomScalePageLayoutView="0" workbookViewId="0" topLeftCell="B4">
      <selection activeCell="I27" sqref="I27"/>
    </sheetView>
  </sheetViews>
  <sheetFormatPr defaultColWidth="9.00390625" defaultRowHeight="12.75"/>
  <cols>
    <col min="1" max="1" width="26.875" style="67" customWidth="1"/>
    <col min="2" max="2" width="11.25390625" style="67" customWidth="1"/>
    <col min="3" max="3" width="23.375" style="67" customWidth="1"/>
    <col min="4" max="4" width="16.375" style="67" customWidth="1"/>
    <col min="5" max="5" width="20.25390625" style="67" customWidth="1"/>
    <col min="6" max="6" width="22.875" style="67" customWidth="1"/>
    <col min="7" max="7" width="14.25390625" style="67" customWidth="1"/>
    <col min="8" max="8" width="14.625" style="67" customWidth="1"/>
    <col min="9" max="9" width="29.875" style="67" customWidth="1"/>
    <col min="10" max="16384" width="9.125" style="67" customWidth="1"/>
  </cols>
  <sheetData>
    <row r="1" spans="1:8" ht="13.5" thickBot="1">
      <c r="A1" s="148"/>
      <c r="B1" s="148"/>
      <c r="C1" s="148"/>
      <c r="D1" s="148"/>
      <c r="E1" s="148"/>
      <c r="F1" s="149"/>
      <c r="G1" s="149"/>
      <c r="H1" s="150"/>
    </row>
    <row r="2" spans="1:8" ht="13.5" thickBot="1">
      <c r="A2" s="148"/>
      <c r="B2" s="148"/>
      <c r="C2" s="148"/>
      <c r="D2" s="148"/>
      <c r="E2" s="148"/>
      <c r="F2" s="151"/>
      <c r="G2" s="152" t="s">
        <v>275</v>
      </c>
      <c r="H2" s="153" t="s">
        <v>127</v>
      </c>
    </row>
    <row r="3" spans="1:8" ht="12.75">
      <c r="A3" s="881" t="s">
        <v>125</v>
      </c>
      <c r="B3" s="881"/>
      <c r="C3" s="881"/>
      <c r="D3" s="881"/>
      <c r="E3" s="881"/>
      <c r="F3" s="881"/>
      <c r="G3" s="881"/>
      <c r="H3" s="881"/>
    </row>
    <row r="4" spans="1:8" ht="12.75">
      <c r="A4" s="881"/>
      <c r="B4" s="881"/>
      <c r="C4" s="881"/>
      <c r="D4" s="881"/>
      <c r="E4" s="881"/>
      <c r="F4" s="881"/>
      <c r="G4" s="881"/>
      <c r="H4" s="881"/>
    </row>
    <row r="5" spans="1:8" ht="12.75">
      <c r="A5" s="154"/>
      <c r="B5" s="154"/>
      <c r="C5" s="154"/>
      <c r="D5" s="154"/>
      <c r="E5" s="154"/>
      <c r="F5" s="154"/>
      <c r="G5" s="154"/>
      <c r="H5" s="154"/>
    </row>
    <row r="6" spans="1:8" ht="12.75">
      <c r="A6" s="148" t="s">
        <v>105</v>
      </c>
      <c r="B6" s="155" t="s">
        <v>234</v>
      </c>
      <c r="C6" s="156"/>
      <c r="D6" s="156"/>
      <c r="E6" s="156"/>
      <c r="F6" s="156"/>
      <c r="G6" s="156"/>
      <c r="H6" s="156"/>
    </row>
    <row r="7" spans="1:8" ht="12.75">
      <c r="A7" s="148"/>
      <c r="B7" s="157"/>
      <c r="C7" s="157"/>
      <c r="D7" s="157"/>
      <c r="E7" s="157"/>
      <c r="F7" s="157"/>
      <c r="G7" s="157"/>
      <c r="H7" s="157"/>
    </row>
    <row r="8" spans="1:8" ht="12.75">
      <c r="A8" s="148" t="s">
        <v>126</v>
      </c>
      <c r="B8" s="156" t="s">
        <v>128</v>
      </c>
      <c r="C8" s="156"/>
      <c r="D8" s="156"/>
      <c r="E8" s="156"/>
      <c r="F8" s="156"/>
      <c r="G8" s="156"/>
      <c r="H8" s="156"/>
    </row>
    <row r="9" spans="1:8" ht="12.75">
      <c r="A9" s="148"/>
      <c r="B9" s="157"/>
      <c r="C9" s="157" t="s">
        <v>276</v>
      </c>
      <c r="D9" s="157"/>
      <c r="E9" s="157"/>
      <c r="F9" s="157"/>
      <c r="G9" s="157"/>
      <c r="H9" s="157"/>
    </row>
    <row r="10" spans="1:8" ht="12.75">
      <c r="A10" s="158" t="s">
        <v>277</v>
      </c>
      <c r="B10" s="148"/>
      <c r="C10" s="148"/>
      <c r="D10" s="148"/>
      <c r="E10" s="148"/>
      <c r="F10" s="148"/>
      <c r="G10" s="148"/>
      <c r="H10" s="148"/>
    </row>
    <row r="11" spans="1:8" ht="12.75">
      <c r="A11" s="556"/>
      <c r="B11" s="556"/>
      <c r="C11" s="556"/>
      <c r="D11" s="556"/>
      <c r="E11" s="556"/>
      <c r="F11" s="556"/>
      <c r="G11" s="556"/>
      <c r="H11" s="556"/>
    </row>
    <row r="12" spans="1:9" ht="12.75">
      <c r="A12" s="882" t="s">
        <v>278</v>
      </c>
      <c r="B12" s="882"/>
      <c r="C12" s="883" t="s">
        <v>279</v>
      </c>
      <c r="D12" s="883"/>
      <c r="E12" s="883"/>
      <c r="F12" s="883"/>
      <c r="G12" s="883"/>
      <c r="H12" s="883"/>
      <c r="I12" s="833" t="s">
        <v>183</v>
      </c>
    </row>
    <row r="13" spans="1:9" ht="12.75">
      <c r="A13" s="882"/>
      <c r="B13" s="882"/>
      <c r="C13" s="879" t="s">
        <v>1087</v>
      </c>
      <c r="D13" s="879"/>
      <c r="E13" s="879"/>
      <c r="F13" s="883" t="s">
        <v>280</v>
      </c>
      <c r="G13" s="883"/>
      <c r="H13" s="883"/>
      <c r="I13" s="833"/>
    </row>
    <row r="14" spans="1:9" ht="12.75">
      <c r="A14" s="882"/>
      <c r="B14" s="882"/>
      <c r="C14" s="879" t="s">
        <v>980</v>
      </c>
      <c r="D14" s="879" t="s">
        <v>32</v>
      </c>
      <c r="E14" s="879"/>
      <c r="F14" s="879" t="s">
        <v>980</v>
      </c>
      <c r="G14" s="879" t="s">
        <v>32</v>
      </c>
      <c r="H14" s="879"/>
      <c r="I14" s="833"/>
    </row>
    <row r="15" spans="1:9" ht="12.75">
      <c r="A15" s="882"/>
      <c r="B15" s="882"/>
      <c r="C15" s="879"/>
      <c r="D15" s="558" t="s">
        <v>281</v>
      </c>
      <c r="E15" s="557" t="s">
        <v>282</v>
      </c>
      <c r="F15" s="879"/>
      <c r="G15" s="558" t="s">
        <v>281</v>
      </c>
      <c r="H15" s="557" t="s">
        <v>282</v>
      </c>
      <c r="I15" s="833"/>
    </row>
    <row r="16" spans="1:9" ht="12.75">
      <c r="A16" s="880" t="s">
        <v>733</v>
      </c>
      <c r="B16" s="880"/>
      <c r="C16" s="558">
        <v>2</v>
      </c>
      <c r="D16" s="558">
        <v>3</v>
      </c>
      <c r="E16" s="558">
        <v>4</v>
      </c>
      <c r="F16" s="558">
        <v>5</v>
      </c>
      <c r="G16" s="558">
        <v>6</v>
      </c>
      <c r="H16" s="558">
        <v>7</v>
      </c>
      <c r="I16" s="558">
        <v>8</v>
      </c>
    </row>
    <row r="17" spans="1:9" ht="12.75">
      <c r="A17" s="559" t="s">
        <v>283</v>
      </c>
      <c r="B17" s="560"/>
      <c r="C17" s="561"/>
      <c r="D17" s="561"/>
      <c r="E17" s="561"/>
      <c r="F17" s="561"/>
      <c r="G17" s="561"/>
      <c r="H17" s="561"/>
      <c r="I17" s="141"/>
    </row>
    <row r="18" spans="1:9" ht="12.75">
      <c r="A18" s="559" t="s">
        <v>731</v>
      </c>
      <c r="B18" s="560"/>
      <c r="C18" s="561"/>
      <c r="D18" s="561"/>
      <c r="E18" s="561"/>
      <c r="F18" s="561"/>
      <c r="G18" s="561"/>
      <c r="H18" s="561"/>
      <c r="I18" s="141"/>
    </row>
    <row r="19" spans="1:9" ht="12.75">
      <c r="A19" s="559" t="s">
        <v>286</v>
      </c>
      <c r="B19" s="560"/>
      <c r="C19" s="561"/>
      <c r="D19" s="561"/>
      <c r="E19" s="561"/>
      <c r="F19" s="561"/>
      <c r="G19" s="561"/>
      <c r="H19" s="561"/>
      <c r="I19" s="141"/>
    </row>
    <row r="20" spans="1:9" ht="12.75">
      <c r="A20" s="559" t="s">
        <v>287</v>
      </c>
      <c r="B20" s="560"/>
      <c r="C20" s="561"/>
      <c r="D20" s="561"/>
      <c r="E20" s="561"/>
      <c r="F20" s="561"/>
      <c r="G20" s="561"/>
      <c r="H20" s="561"/>
      <c r="I20" s="141"/>
    </row>
    <row r="21" spans="1:9" ht="12.75">
      <c r="A21" s="559" t="s">
        <v>288</v>
      </c>
      <c r="B21" s="560"/>
      <c r="C21" s="561"/>
      <c r="D21" s="561"/>
      <c r="E21" s="561"/>
      <c r="F21" s="561"/>
      <c r="G21" s="561"/>
      <c r="H21" s="561"/>
      <c r="I21" s="141"/>
    </row>
    <row r="22" spans="1:9" ht="12.75">
      <c r="A22" s="559" t="s">
        <v>289</v>
      </c>
      <c r="B22" s="560"/>
      <c r="C22" s="561"/>
      <c r="D22" s="561"/>
      <c r="E22" s="561"/>
      <c r="F22" s="561"/>
      <c r="G22" s="561"/>
      <c r="H22" s="561"/>
      <c r="I22" s="141"/>
    </row>
    <row r="23" spans="1:9" ht="12.75">
      <c r="A23" s="559" t="s">
        <v>290</v>
      </c>
      <c r="B23" s="560"/>
      <c r="C23" s="561"/>
      <c r="D23" s="561"/>
      <c r="E23" s="561"/>
      <c r="F23" s="561"/>
      <c r="G23" s="561"/>
      <c r="H23" s="561"/>
      <c r="I23" s="141"/>
    </row>
    <row r="24" spans="1:9" ht="12.75">
      <c r="A24" s="559" t="s">
        <v>291</v>
      </c>
      <c r="B24" s="560"/>
      <c r="C24" s="561"/>
      <c r="D24" s="561"/>
      <c r="E24" s="561"/>
      <c r="F24" s="561"/>
      <c r="G24" s="561"/>
      <c r="H24" s="561"/>
      <c r="I24" s="141"/>
    </row>
    <row r="25" spans="1:9" ht="12.75">
      <c r="A25" s="559" t="s">
        <v>292</v>
      </c>
      <c r="B25" s="560"/>
      <c r="C25" s="561"/>
      <c r="D25" s="561"/>
      <c r="E25" s="561"/>
      <c r="F25" s="561"/>
      <c r="G25" s="561"/>
      <c r="H25" s="561"/>
      <c r="I25" s="141"/>
    </row>
    <row r="26" spans="1:9" ht="12.75">
      <c r="A26" s="559"/>
      <c r="B26" s="560"/>
      <c r="C26" s="561"/>
      <c r="D26" s="561"/>
      <c r="E26" s="561"/>
      <c r="F26" s="561"/>
      <c r="G26" s="561"/>
      <c r="H26" s="561"/>
      <c r="I26" s="141"/>
    </row>
    <row r="27" spans="1:9" ht="12.75">
      <c r="A27" s="559"/>
      <c r="B27" s="560"/>
      <c r="C27" s="561"/>
      <c r="D27" s="561"/>
      <c r="E27" s="561"/>
      <c r="F27" s="561"/>
      <c r="G27" s="561"/>
      <c r="H27" s="561"/>
      <c r="I27" s="141"/>
    </row>
    <row r="28" spans="1:9" ht="12.75">
      <c r="A28" s="559"/>
      <c r="B28" s="560"/>
      <c r="C28" s="561"/>
      <c r="D28" s="561"/>
      <c r="E28" s="561"/>
      <c r="F28" s="561"/>
      <c r="G28" s="561"/>
      <c r="H28" s="561"/>
      <c r="I28" s="141"/>
    </row>
    <row r="29" spans="1:9" ht="12.75">
      <c r="A29" s="559"/>
      <c r="B29" s="560"/>
      <c r="C29" s="561"/>
      <c r="D29" s="561"/>
      <c r="E29" s="561"/>
      <c r="F29" s="561"/>
      <c r="G29" s="561"/>
      <c r="H29" s="561"/>
      <c r="I29" s="141"/>
    </row>
    <row r="30" spans="1:9" ht="12.75">
      <c r="A30" s="559"/>
      <c r="B30" s="560"/>
      <c r="C30" s="561"/>
      <c r="D30" s="561"/>
      <c r="E30" s="561"/>
      <c r="F30" s="561"/>
      <c r="G30" s="561"/>
      <c r="H30" s="561"/>
      <c r="I30" s="141"/>
    </row>
    <row r="31" spans="1:9" ht="12.75">
      <c r="A31" s="559"/>
      <c r="B31" s="560"/>
      <c r="C31" s="561"/>
      <c r="D31" s="561"/>
      <c r="E31" s="561"/>
      <c r="F31" s="561"/>
      <c r="G31" s="561"/>
      <c r="H31" s="561"/>
      <c r="I31" s="141"/>
    </row>
    <row r="32" spans="1:9" ht="12.75">
      <c r="A32" s="559"/>
      <c r="B32" s="560"/>
      <c r="C32" s="561"/>
      <c r="D32" s="561"/>
      <c r="E32" s="561"/>
      <c r="F32" s="561"/>
      <c r="G32" s="561"/>
      <c r="H32" s="561"/>
      <c r="I32" s="141"/>
    </row>
    <row r="33" spans="1:9" ht="12.75">
      <c r="A33" s="559"/>
      <c r="B33" s="560"/>
      <c r="C33" s="561"/>
      <c r="D33" s="561"/>
      <c r="E33" s="561"/>
      <c r="F33" s="561"/>
      <c r="G33" s="561"/>
      <c r="H33" s="561"/>
      <c r="I33" s="141"/>
    </row>
    <row r="34" spans="1:9" ht="12.75">
      <c r="A34" s="559"/>
      <c r="B34" s="560"/>
      <c r="C34" s="561"/>
      <c r="D34" s="561"/>
      <c r="E34" s="561"/>
      <c r="F34" s="561"/>
      <c r="G34" s="561"/>
      <c r="H34" s="561"/>
      <c r="I34" s="141"/>
    </row>
    <row r="35" spans="1:9" ht="12.75">
      <c r="A35" s="559"/>
      <c r="B35" s="560"/>
      <c r="C35" s="561"/>
      <c r="D35" s="561"/>
      <c r="E35" s="561"/>
      <c r="F35" s="561"/>
      <c r="G35" s="561"/>
      <c r="H35" s="561"/>
      <c r="I35" s="141"/>
    </row>
    <row r="36" spans="1:9" ht="12.75">
      <c r="A36" s="559"/>
      <c r="B36" s="560"/>
      <c r="C36" s="561"/>
      <c r="D36" s="561"/>
      <c r="E36" s="561"/>
      <c r="F36" s="561"/>
      <c r="G36" s="561"/>
      <c r="H36" s="561"/>
      <c r="I36" s="141"/>
    </row>
    <row r="37" spans="1:9" ht="12.75">
      <c r="A37" s="559"/>
      <c r="B37" s="560"/>
      <c r="C37" s="561"/>
      <c r="D37" s="561"/>
      <c r="E37" s="561"/>
      <c r="F37" s="561"/>
      <c r="G37" s="561"/>
      <c r="H37" s="561"/>
      <c r="I37" s="141"/>
    </row>
    <row r="38" spans="1:9" ht="12.75">
      <c r="A38" s="559"/>
      <c r="B38" s="560"/>
      <c r="C38" s="561"/>
      <c r="D38" s="561"/>
      <c r="E38" s="561"/>
      <c r="F38" s="561"/>
      <c r="G38" s="561"/>
      <c r="H38" s="561"/>
      <c r="I38" s="141"/>
    </row>
    <row r="39" spans="1:9" ht="12.75">
      <c r="A39" s="559"/>
      <c r="B39" s="560"/>
      <c r="C39" s="561"/>
      <c r="D39" s="561"/>
      <c r="E39" s="561"/>
      <c r="F39" s="561"/>
      <c r="G39" s="561"/>
      <c r="H39" s="561"/>
      <c r="I39" s="141"/>
    </row>
    <row r="40" spans="1:9" ht="12.75">
      <c r="A40" s="559"/>
      <c r="B40" s="560"/>
      <c r="C40" s="561"/>
      <c r="D40" s="561"/>
      <c r="E40" s="561"/>
      <c r="F40" s="561"/>
      <c r="G40" s="561"/>
      <c r="H40" s="561"/>
      <c r="I40" s="141"/>
    </row>
    <row r="41" spans="1:9" ht="12.75">
      <c r="A41" s="559"/>
      <c r="B41" s="560"/>
      <c r="C41" s="561"/>
      <c r="D41" s="561"/>
      <c r="E41" s="561"/>
      <c r="F41" s="561"/>
      <c r="G41" s="561"/>
      <c r="H41" s="561"/>
      <c r="I41" s="141"/>
    </row>
    <row r="42" spans="1:9" ht="12.75">
      <c r="A42" s="559"/>
      <c r="B42" s="560"/>
      <c r="C42" s="561"/>
      <c r="D42" s="561"/>
      <c r="E42" s="561"/>
      <c r="F42" s="561"/>
      <c r="G42" s="561"/>
      <c r="H42" s="561"/>
      <c r="I42" s="141"/>
    </row>
    <row r="43" spans="1:9" ht="12.75">
      <c r="A43" s="559"/>
      <c r="B43" s="560"/>
      <c r="C43" s="561"/>
      <c r="D43" s="561"/>
      <c r="E43" s="561"/>
      <c r="F43" s="561"/>
      <c r="G43" s="561"/>
      <c r="H43" s="561"/>
      <c r="I43" s="141"/>
    </row>
    <row r="44" spans="1:9" ht="12.75">
      <c r="A44" s="559"/>
      <c r="B44" s="560"/>
      <c r="C44" s="561"/>
      <c r="D44" s="561"/>
      <c r="E44" s="561"/>
      <c r="F44" s="561"/>
      <c r="G44" s="561"/>
      <c r="H44" s="561"/>
      <c r="I44" s="141"/>
    </row>
    <row r="45" spans="1:9" ht="12.75">
      <c r="A45" s="559"/>
      <c r="B45" s="560"/>
      <c r="C45" s="561"/>
      <c r="D45" s="561"/>
      <c r="E45" s="561"/>
      <c r="F45" s="561"/>
      <c r="G45" s="561"/>
      <c r="H45" s="561"/>
      <c r="I45" s="141"/>
    </row>
    <row r="46" spans="1:9" ht="12.75">
      <c r="A46" s="559"/>
      <c r="B46" s="560"/>
      <c r="C46" s="561"/>
      <c r="D46" s="561"/>
      <c r="E46" s="561"/>
      <c r="F46" s="561"/>
      <c r="G46" s="561"/>
      <c r="H46" s="561"/>
      <c r="I46" s="141"/>
    </row>
    <row r="47" spans="1:9" ht="12.75">
      <c r="A47" s="559"/>
      <c r="B47" s="560"/>
      <c r="C47" s="561"/>
      <c r="D47" s="561"/>
      <c r="E47" s="561"/>
      <c r="F47" s="561"/>
      <c r="G47" s="561"/>
      <c r="H47" s="561"/>
      <c r="I47" s="141"/>
    </row>
    <row r="48" spans="1:9" ht="12.75">
      <c r="A48" s="559"/>
      <c r="B48" s="560"/>
      <c r="C48" s="561"/>
      <c r="D48" s="561"/>
      <c r="E48" s="561"/>
      <c r="F48" s="561"/>
      <c r="G48" s="561"/>
      <c r="H48" s="561"/>
      <c r="I48" s="141"/>
    </row>
    <row r="49" spans="1:9" ht="12.75">
      <c r="A49" s="559"/>
      <c r="B49" s="560"/>
      <c r="C49" s="561"/>
      <c r="D49" s="561"/>
      <c r="E49" s="561"/>
      <c r="F49" s="561"/>
      <c r="G49" s="561"/>
      <c r="H49" s="561"/>
      <c r="I49" s="141"/>
    </row>
    <row r="50" spans="1:9" ht="12.75">
      <c r="A50" s="559"/>
      <c r="B50" s="560"/>
      <c r="C50" s="561"/>
      <c r="D50" s="561"/>
      <c r="E50" s="561"/>
      <c r="F50" s="561"/>
      <c r="G50" s="561"/>
      <c r="H50" s="561"/>
      <c r="I50" s="141"/>
    </row>
    <row r="51" spans="1:9" ht="12.75">
      <c r="A51" s="559"/>
      <c r="B51" s="560"/>
      <c r="C51" s="561"/>
      <c r="D51" s="561"/>
      <c r="E51" s="561"/>
      <c r="F51" s="561"/>
      <c r="G51" s="561"/>
      <c r="H51" s="561"/>
      <c r="I51" s="141"/>
    </row>
    <row r="52" spans="1:9" ht="12.75">
      <c r="A52" s="559"/>
      <c r="B52" s="560"/>
      <c r="C52" s="561"/>
      <c r="D52" s="561"/>
      <c r="E52" s="561"/>
      <c r="F52" s="561"/>
      <c r="G52" s="561"/>
      <c r="H52" s="561"/>
      <c r="I52" s="141"/>
    </row>
    <row r="53" spans="1:9" ht="12.75">
      <c r="A53" s="559"/>
      <c r="B53" s="560"/>
      <c r="C53" s="561"/>
      <c r="D53" s="561"/>
      <c r="E53" s="561"/>
      <c r="F53" s="561"/>
      <c r="G53" s="561"/>
      <c r="H53" s="561"/>
      <c r="I53" s="141"/>
    </row>
    <row r="54" spans="1:9" ht="12.75">
      <c r="A54" s="559" t="s">
        <v>284</v>
      </c>
      <c r="B54" s="560"/>
      <c r="C54" s="561"/>
      <c r="D54" s="561"/>
      <c r="E54" s="561"/>
      <c r="F54" s="561"/>
      <c r="G54" s="561"/>
      <c r="H54" s="561"/>
      <c r="I54" s="141"/>
    </row>
  </sheetData>
  <sheetProtection/>
  <mergeCells count="11">
    <mergeCell ref="D14:E14"/>
    <mergeCell ref="F14:F15"/>
    <mergeCell ref="G14:H14"/>
    <mergeCell ref="I12:I15"/>
    <mergeCell ref="A3:H4"/>
    <mergeCell ref="A16:B16"/>
    <mergeCell ref="A12:B15"/>
    <mergeCell ref="C12:H12"/>
    <mergeCell ref="C13:E13"/>
    <mergeCell ref="F13:H13"/>
    <mergeCell ref="C14:C15"/>
  </mergeCells>
  <printOptions horizontalCentered="1"/>
  <pageMargins left="0.984251968503937" right="0.1968503937007874" top="0.1968503937007874" bottom="0.1968503937007874" header="0.5118110236220472" footer="0.5118110236220472"/>
  <pageSetup fitToHeight="1" fitToWidth="1" horizontalDpi="600" verticalDpi="600" orientation="portrait" paperSize="9" scale="71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I32"/>
  <sheetViews>
    <sheetView zoomScalePageLayoutView="0" workbookViewId="0" topLeftCell="B7">
      <selection activeCell="F21" sqref="F21"/>
    </sheetView>
  </sheetViews>
  <sheetFormatPr defaultColWidth="9.00390625" defaultRowHeight="12.75"/>
  <cols>
    <col min="1" max="1" width="26.875" style="67" customWidth="1"/>
    <col min="2" max="2" width="11.25390625" style="67" customWidth="1"/>
    <col min="3" max="3" width="23.375" style="67" customWidth="1"/>
    <col min="4" max="4" width="16.375" style="67" customWidth="1"/>
    <col min="5" max="5" width="20.25390625" style="67" customWidth="1"/>
    <col min="6" max="6" width="24.375" style="67" customWidth="1"/>
    <col min="7" max="7" width="14.25390625" style="67" customWidth="1"/>
    <col min="8" max="8" width="14.625" style="67" customWidth="1"/>
    <col min="9" max="9" width="29.875" style="67" customWidth="1"/>
    <col min="10" max="16384" width="9.125" style="67" customWidth="1"/>
  </cols>
  <sheetData>
    <row r="1" spans="1:8" ht="13.5" thickBot="1">
      <c r="A1" s="148"/>
      <c r="B1" s="148"/>
      <c r="C1" s="148"/>
      <c r="D1" s="148"/>
      <c r="E1" s="148"/>
      <c r="F1" s="149"/>
      <c r="G1" s="149"/>
      <c r="H1" s="150"/>
    </row>
    <row r="2" spans="1:8" ht="13.5" thickBot="1">
      <c r="A2" s="148"/>
      <c r="B2" s="148"/>
      <c r="C2" s="148"/>
      <c r="D2" s="148"/>
      <c r="E2" s="148"/>
      <c r="F2" s="151"/>
      <c r="G2" s="152" t="s">
        <v>275</v>
      </c>
      <c r="H2" s="153" t="s">
        <v>127</v>
      </c>
    </row>
    <row r="3" spans="1:8" ht="12.75">
      <c r="A3" s="881" t="s">
        <v>125</v>
      </c>
      <c r="B3" s="881"/>
      <c r="C3" s="881"/>
      <c r="D3" s="881"/>
      <c r="E3" s="881"/>
      <c r="F3" s="881"/>
      <c r="G3" s="881"/>
      <c r="H3" s="881"/>
    </row>
    <row r="4" spans="1:8" ht="12.75">
      <c r="A4" s="881"/>
      <c r="B4" s="881"/>
      <c r="C4" s="881"/>
      <c r="D4" s="881"/>
      <c r="E4" s="881"/>
      <c r="F4" s="881"/>
      <c r="G4" s="881"/>
      <c r="H4" s="881"/>
    </row>
    <row r="5" spans="1:8" ht="12.75">
      <c r="A5" s="154"/>
      <c r="B5" s="154"/>
      <c r="C5" s="154"/>
      <c r="D5" s="154"/>
      <c r="E5" s="154"/>
      <c r="F5" s="154"/>
      <c r="G5" s="154"/>
      <c r="H5" s="154"/>
    </row>
    <row r="6" spans="1:8" ht="12.75">
      <c r="A6" s="148" t="s">
        <v>105</v>
      </c>
      <c r="B6" s="155" t="s">
        <v>234</v>
      </c>
      <c r="C6" s="156"/>
      <c r="D6" s="156"/>
      <c r="E6" s="156"/>
      <c r="F6" s="156"/>
      <c r="G6" s="156"/>
      <c r="H6" s="156"/>
    </row>
    <row r="7" spans="1:8" ht="12.75">
      <c r="A7" s="148"/>
      <c r="B7" s="157"/>
      <c r="C7" s="157"/>
      <c r="D7" s="157"/>
      <c r="E7" s="157"/>
      <c r="F7" s="157"/>
      <c r="G7" s="157"/>
      <c r="H7" s="157"/>
    </row>
    <row r="8" spans="1:8" ht="12.75">
      <c r="A8" s="148" t="s">
        <v>126</v>
      </c>
      <c r="B8" s="156" t="s">
        <v>300</v>
      </c>
      <c r="C8" s="156"/>
      <c r="D8" s="156"/>
      <c r="E8" s="156"/>
      <c r="F8" s="156"/>
      <c r="G8" s="156"/>
      <c r="H8" s="156"/>
    </row>
    <row r="9" spans="1:8" ht="12.75">
      <c r="A9" s="148"/>
      <c r="B9" s="157"/>
      <c r="C9" s="157" t="s">
        <v>276</v>
      </c>
      <c r="D9" s="157"/>
      <c r="E9" s="157"/>
      <c r="F9" s="157"/>
      <c r="G9" s="157"/>
      <c r="H9" s="157"/>
    </row>
    <row r="10" spans="1:8" ht="12.75">
      <c r="A10" s="158" t="s">
        <v>277</v>
      </c>
      <c r="B10" s="148"/>
      <c r="C10" s="148"/>
      <c r="D10" s="148"/>
      <c r="E10" s="148"/>
      <c r="F10" s="148"/>
      <c r="G10" s="148"/>
      <c r="H10" s="148"/>
    </row>
    <row r="11" spans="1:8" ht="12.75">
      <c r="A11" s="556"/>
      <c r="B11" s="556"/>
      <c r="C11" s="556"/>
      <c r="D11" s="556"/>
      <c r="E11" s="556"/>
      <c r="F11" s="556"/>
      <c r="G11" s="556"/>
      <c r="H11" s="556"/>
    </row>
    <row r="12" spans="1:9" ht="12.75">
      <c r="A12" s="882" t="s">
        <v>278</v>
      </c>
      <c r="B12" s="882"/>
      <c r="C12" s="883" t="s">
        <v>279</v>
      </c>
      <c r="D12" s="883"/>
      <c r="E12" s="883"/>
      <c r="F12" s="883"/>
      <c r="G12" s="883"/>
      <c r="H12" s="883"/>
      <c r="I12" s="833" t="s">
        <v>183</v>
      </c>
    </row>
    <row r="13" spans="1:9" ht="12.75">
      <c r="A13" s="882"/>
      <c r="B13" s="882"/>
      <c r="C13" s="879" t="s">
        <v>1087</v>
      </c>
      <c r="D13" s="879"/>
      <c r="E13" s="879"/>
      <c r="F13" s="883" t="s">
        <v>280</v>
      </c>
      <c r="G13" s="883"/>
      <c r="H13" s="883"/>
      <c r="I13" s="833"/>
    </row>
    <row r="14" spans="1:9" ht="12.75">
      <c r="A14" s="882"/>
      <c r="B14" s="882"/>
      <c r="C14" s="879" t="s">
        <v>980</v>
      </c>
      <c r="D14" s="879" t="s">
        <v>32</v>
      </c>
      <c r="E14" s="879"/>
      <c r="F14" s="879" t="s">
        <v>980</v>
      </c>
      <c r="G14" s="879" t="s">
        <v>32</v>
      </c>
      <c r="H14" s="879"/>
      <c r="I14" s="833"/>
    </row>
    <row r="15" spans="1:9" ht="12.75">
      <c r="A15" s="882"/>
      <c r="B15" s="882"/>
      <c r="C15" s="879"/>
      <c r="D15" s="558" t="s">
        <v>281</v>
      </c>
      <c r="E15" s="557" t="s">
        <v>282</v>
      </c>
      <c r="F15" s="879"/>
      <c r="G15" s="558" t="s">
        <v>281</v>
      </c>
      <c r="H15" s="557" t="s">
        <v>282</v>
      </c>
      <c r="I15" s="833"/>
    </row>
    <row r="16" spans="1:9" ht="12.75">
      <c r="A16" s="880" t="s">
        <v>733</v>
      </c>
      <c r="B16" s="880"/>
      <c r="C16" s="558">
        <v>2</v>
      </c>
      <c r="D16" s="558">
        <v>3</v>
      </c>
      <c r="E16" s="558">
        <v>4</v>
      </c>
      <c r="F16" s="558">
        <v>5</v>
      </c>
      <c r="G16" s="558">
        <v>6</v>
      </c>
      <c r="H16" s="558">
        <v>7</v>
      </c>
      <c r="I16" s="558">
        <v>8</v>
      </c>
    </row>
    <row r="17" spans="1:9" ht="12.75">
      <c r="A17" s="559" t="s">
        <v>673</v>
      </c>
      <c r="B17" s="560"/>
      <c r="C17" s="653">
        <v>377132.54</v>
      </c>
      <c r="D17" s="656"/>
      <c r="E17" s="656"/>
      <c r="F17" s="653">
        <v>331176.65</v>
      </c>
      <c r="G17" s="561"/>
      <c r="H17" s="561"/>
      <c r="I17" s="141" t="s">
        <v>1141</v>
      </c>
    </row>
    <row r="18" spans="1:9" ht="12.75">
      <c r="A18" s="559" t="s">
        <v>674</v>
      </c>
      <c r="B18" s="560"/>
      <c r="C18" s="656"/>
      <c r="D18" s="656"/>
      <c r="E18" s="656"/>
      <c r="F18" s="656"/>
      <c r="G18" s="561"/>
      <c r="H18" s="561"/>
      <c r="I18" s="141"/>
    </row>
    <row r="19" spans="1:9" ht="12.75">
      <c r="A19" s="559" t="s">
        <v>675</v>
      </c>
      <c r="B19" s="560"/>
      <c r="C19" s="656">
        <v>87239</v>
      </c>
      <c r="D19" s="653"/>
      <c r="E19" s="653"/>
      <c r="F19" s="656">
        <v>68286</v>
      </c>
      <c r="G19" s="561"/>
      <c r="H19" s="561"/>
      <c r="I19" s="141" t="s">
        <v>676</v>
      </c>
    </row>
    <row r="20" spans="1:9" ht="63.75">
      <c r="A20" s="559" t="s">
        <v>677</v>
      </c>
      <c r="B20" s="560"/>
      <c r="C20" s="653"/>
      <c r="D20" s="653"/>
      <c r="E20" s="653"/>
      <c r="F20" s="561" t="s">
        <v>1142</v>
      </c>
      <c r="G20" s="561"/>
      <c r="H20" s="561"/>
      <c r="I20" s="651" t="s">
        <v>678</v>
      </c>
    </row>
    <row r="21" spans="1:9" ht="76.5">
      <c r="A21" s="559" t="s">
        <v>679</v>
      </c>
      <c r="B21" s="560"/>
      <c r="C21" s="653">
        <v>1357.08</v>
      </c>
      <c r="D21" s="653"/>
      <c r="E21" s="653"/>
      <c r="F21" s="653">
        <v>1041.96</v>
      </c>
      <c r="G21" s="561"/>
      <c r="H21" s="561"/>
      <c r="I21" s="651" t="s">
        <v>680</v>
      </c>
    </row>
    <row r="22" spans="1:9" ht="51">
      <c r="A22" s="559" t="s">
        <v>681</v>
      </c>
      <c r="B22" s="560"/>
      <c r="C22" s="653">
        <v>34605.69</v>
      </c>
      <c r="D22" s="653"/>
      <c r="E22" s="653"/>
      <c r="F22" s="653">
        <v>26569.91</v>
      </c>
      <c r="G22" s="561"/>
      <c r="H22" s="561"/>
      <c r="I22" s="651" t="s">
        <v>682</v>
      </c>
    </row>
    <row r="23" spans="1:9" ht="38.25">
      <c r="A23" s="559" t="s">
        <v>683</v>
      </c>
      <c r="B23" s="560"/>
      <c r="C23" s="653">
        <v>0</v>
      </c>
      <c r="D23" s="653"/>
      <c r="E23" s="653"/>
      <c r="F23" s="653">
        <v>0</v>
      </c>
      <c r="G23" s="561"/>
      <c r="H23" s="561"/>
      <c r="I23" s="650" t="s">
        <v>684</v>
      </c>
    </row>
    <row r="24" spans="1:9" ht="51">
      <c r="A24" s="559" t="s">
        <v>685</v>
      </c>
      <c r="B24" s="560"/>
      <c r="C24" s="653">
        <v>149279.2</v>
      </c>
      <c r="D24" s="653"/>
      <c r="E24" s="653"/>
      <c r="F24" s="653">
        <v>114615.36</v>
      </c>
      <c r="G24" s="561"/>
      <c r="H24" s="561"/>
      <c r="I24" s="652" t="s">
        <v>686</v>
      </c>
    </row>
    <row r="25" spans="1:9" ht="12.75">
      <c r="A25" s="559" t="s">
        <v>687</v>
      </c>
      <c r="B25" s="560"/>
      <c r="C25" s="656">
        <v>6170.37</v>
      </c>
      <c r="D25" s="653"/>
      <c r="E25" s="653"/>
      <c r="F25" s="656" t="s">
        <v>1140</v>
      </c>
      <c r="G25" s="561"/>
      <c r="H25" s="561"/>
      <c r="I25" s="141" t="s">
        <v>688</v>
      </c>
    </row>
    <row r="26" spans="1:9" ht="12.75">
      <c r="A26" s="559" t="s">
        <v>687</v>
      </c>
      <c r="B26" s="560"/>
      <c r="C26" s="656"/>
      <c r="D26" s="653"/>
      <c r="E26" s="653"/>
      <c r="F26" s="656"/>
      <c r="G26" s="561"/>
      <c r="H26" s="561"/>
      <c r="I26" s="141"/>
    </row>
    <row r="27" spans="1:9" ht="12.75">
      <c r="A27" s="559" t="s">
        <v>689</v>
      </c>
      <c r="B27" s="560"/>
      <c r="C27" s="653"/>
      <c r="D27" s="653"/>
      <c r="E27" s="653"/>
      <c r="F27" s="653">
        <v>12483</v>
      </c>
      <c r="G27" s="561"/>
      <c r="H27" s="561"/>
      <c r="I27" s="141" t="s">
        <v>520</v>
      </c>
    </row>
    <row r="28" spans="1:9" ht="12.75">
      <c r="A28" s="559" t="s">
        <v>691</v>
      </c>
      <c r="B28" s="560"/>
      <c r="C28" s="653"/>
      <c r="D28" s="653"/>
      <c r="E28" s="653"/>
      <c r="F28" s="653">
        <v>10845.23</v>
      </c>
      <c r="G28" s="561"/>
      <c r="H28" s="561"/>
      <c r="I28" s="67" t="s">
        <v>522</v>
      </c>
    </row>
    <row r="29" spans="1:9" ht="12.75">
      <c r="A29" s="559" t="s">
        <v>586</v>
      </c>
      <c r="B29" s="560"/>
      <c r="C29" s="653">
        <v>20000</v>
      </c>
      <c r="D29" s="653"/>
      <c r="E29" s="653"/>
      <c r="F29" s="653">
        <v>20000</v>
      </c>
      <c r="G29" s="561"/>
      <c r="H29" s="561"/>
      <c r="I29" s="650" t="s">
        <v>588</v>
      </c>
    </row>
    <row r="30" spans="1:9" ht="12.75">
      <c r="A30" s="559" t="s">
        <v>587</v>
      </c>
      <c r="B30" s="560"/>
      <c r="C30" s="653">
        <v>20200</v>
      </c>
      <c r="D30" s="653"/>
      <c r="E30" s="653"/>
      <c r="F30" s="653">
        <v>20200</v>
      </c>
      <c r="G30" s="561"/>
      <c r="H30" s="561"/>
      <c r="I30" s="650" t="s">
        <v>589</v>
      </c>
    </row>
    <row r="31" spans="1:9" ht="12.75">
      <c r="A31" s="559" t="s">
        <v>147</v>
      </c>
      <c r="B31" s="560"/>
      <c r="C31" s="653"/>
      <c r="D31" s="653"/>
      <c r="E31" s="653"/>
      <c r="F31" s="561">
        <v>52855.53</v>
      </c>
      <c r="G31" s="561"/>
      <c r="H31" s="561"/>
      <c r="I31" s="141" t="s">
        <v>148</v>
      </c>
    </row>
    <row r="32" spans="1:9" ht="12.75">
      <c r="A32" s="654" t="s">
        <v>690</v>
      </c>
      <c r="B32" s="655"/>
      <c r="C32" s="621">
        <f>C28+C27+C24+C22+C21+C20+C19+C17+C29+C30+C25</f>
        <v>695983.88</v>
      </c>
      <c r="D32" s="621">
        <v>0</v>
      </c>
      <c r="E32" s="621">
        <v>0</v>
      </c>
      <c r="F32" s="621">
        <f>SUM(F17:F31)</f>
        <v>658073.64</v>
      </c>
      <c r="G32" s="561"/>
      <c r="H32" s="561"/>
      <c r="I32" s="141"/>
    </row>
  </sheetData>
  <sheetProtection/>
  <mergeCells count="11">
    <mergeCell ref="D14:E14"/>
    <mergeCell ref="F14:F15"/>
    <mergeCell ref="G14:H14"/>
    <mergeCell ref="I12:I15"/>
    <mergeCell ref="A3:H4"/>
    <mergeCell ref="A16:B16"/>
    <mergeCell ref="A12:B15"/>
    <mergeCell ref="C12:H12"/>
    <mergeCell ref="C13:E13"/>
    <mergeCell ref="F13:H13"/>
    <mergeCell ref="C14:C15"/>
  </mergeCells>
  <printOptions horizontalCentered="1"/>
  <pageMargins left="0.984251968503937" right="0.1968503937007874" top="0.1968503937007874" bottom="0.1968503937007874" header="0.5118110236220472" footer="0.5118110236220472"/>
  <pageSetup fitToHeight="1" fitToWidth="1" horizontalDpi="600" verticalDpi="600" orientation="portrait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56"/>
  <sheetViews>
    <sheetView zoomScalePageLayoutView="0" workbookViewId="0" topLeftCell="A19">
      <selection activeCell="B20" sqref="B20"/>
    </sheetView>
  </sheetViews>
  <sheetFormatPr defaultColWidth="9.00390625" defaultRowHeight="12.75"/>
  <cols>
    <col min="1" max="1" width="15.00390625" style="0" bestFit="1" customWidth="1"/>
    <col min="2" max="2" width="16.875" style="0" customWidth="1"/>
    <col min="3" max="3" width="21.875" style="0" customWidth="1"/>
    <col min="4" max="4" width="16.00390625" style="0" customWidth="1"/>
    <col min="5" max="5" width="37.625" style="0" bestFit="1" customWidth="1"/>
    <col min="6" max="6" width="2.875" style="0" customWidth="1"/>
    <col min="7" max="7" width="11.625" style="0" customWidth="1"/>
  </cols>
  <sheetData>
    <row r="1" ht="13.5" thickBot="1"/>
    <row r="2" spans="1:3" ht="10.5" customHeight="1" thickBot="1">
      <c r="A2" s="65"/>
      <c r="B2" s="65" t="s">
        <v>108</v>
      </c>
      <c r="C2" s="66" t="s">
        <v>109</v>
      </c>
    </row>
    <row r="3" spans="1:5" ht="10.5" customHeight="1">
      <c r="A3" s="165" t="s">
        <v>124</v>
      </c>
      <c r="B3" s="166">
        <f>Баланс!H28-Баланс!D28+Баланс!H48-Баланс!D48+Баланс!H53-Баланс!D53</f>
        <v>0</v>
      </c>
      <c r="C3" s="167">
        <f>'Фин рез'!D72</f>
        <v>0</v>
      </c>
      <c r="D3" s="168">
        <f>B3-C3</f>
        <v>0</v>
      </c>
      <c r="E3" s="169" t="s">
        <v>110</v>
      </c>
    </row>
    <row r="4" spans="1:5" ht="10.5" customHeight="1">
      <c r="A4" s="170" t="s">
        <v>171</v>
      </c>
      <c r="B4" s="171">
        <f>Баланс!I53-Баланс!E53+Баланс!I48-Баланс!E48+Баланс!I28-Баланс!E28</f>
        <v>-187041.25000000186</v>
      </c>
      <c r="C4" s="172">
        <f>'Фин рез'!E72</f>
        <v>-187041.25</v>
      </c>
      <c r="D4" s="168">
        <f aca="true" t="shared" si="0" ref="D4:D54">B4-C4</f>
        <v>-1.862645149230957E-09</v>
      </c>
      <c r="E4" s="173" t="s">
        <v>110</v>
      </c>
    </row>
    <row r="5" spans="1:5" ht="10.5" customHeight="1">
      <c r="A5" s="174" t="s">
        <v>170</v>
      </c>
      <c r="B5" s="175">
        <f>Баланс!J28-Баланс!F28+Баланс!J48-Баланс!F48+Баланс!J53-Баланс!F53</f>
        <v>0</v>
      </c>
      <c r="C5" s="172">
        <f>'Фин рез'!F72</f>
        <v>0</v>
      </c>
      <c r="D5" s="168">
        <f t="shared" si="0"/>
        <v>0</v>
      </c>
      <c r="E5" s="173" t="s">
        <v>110</v>
      </c>
    </row>
    <row r="6" spans="1:5" ht="10.5" customHeight="1" thickBot="1">
      <c r="A6" s="176" t="s">
        <v>980</v>
      </c>
      <c r="B6" s="177">
        <f>Баланс!K28-Баланс!G28+Баланс!K48-Баланс!G48+Баланс!K53-Баланс!G53</f>
        <v>-187041.25000000186</v>
      </c>
      <c r="C6" s="178">
        <f>'Фин рез'!G72</f>
        <v>-187041.25</v>
      </c>
      <c r="D6" s="168">
        <f t="shared" si="0"/>
        <v>-1.862645149230957E-09</v>
      </c>
      <c r="E6" s="179" t="s">
        <v>110</v>
      </c>
    </row>
    <row r="7" spans="1:5" ht="10.5" customHeight="1">
      <c r="A7" s="165" t="s">
        <v>124</v>
      </c>
      <c r="B7" s="166">
        <f>Баланс!H45-Баланс!D45</f>
        <v>0</v>
      </c>
      <c r="C7" s="167">
        <f>'Фин рез'!D78</f>
        <v>0</v>
      </c>
      <c r="D7" s="168">
        <f t="shared" si="0"/>
        <v>0</v>
      </c>
      <c r="E7" s="180" t="s">
        <v>111</v>
      </c>
    </row>
    <row r="8" spans="1:5" ht="10.5" customHeight="1">
      <c r="A8" s="170" t="s">
        <v>171</v>
      </c>
      <c r="B8" s="171">
        <f>Баланс!I45-Баланс!E45</f>
        <v>-6299913</v>
      </c>
      <c r="C8" s="172">
        <f>'Фин рез'!E78</f>
        <v>-6299913</v>
      </c>
      <c r="D8" s="168">
        <f t="shared" si="0"/>
        <v>0</v>
      </c>
      <c r="E8" s="181" t="s">
        <v>111</v>
      </c>
    </row>
    <row r="9" spans="1:5" ht="10.5" customHeight="1">
      <c r="A9" s="174" t="s">
        <v>170</v>
      </c>
      <c r="B9" s="175">
        <f>Баланс!J45-Баланс!F45</f>
        <v>0</v>
      </c>
      <c r="C9" s="182">
        <f>'Фин рез'!F78</f>
        <v>0</v>
      </c>
      <c r="D9" s="168">
        <f t="shared" si="0"/>
        <v>0</v>
      </c>
      <c r="E9" s="181" t="s">
        <v>111</v>
      </c>
    </row>
    <row r="10" spans="1:5" ht="10.5" customHeight="1" thickBot="1">
      <c r="A10" s="176" t="s">
        <v>980</v>
      </c>
      <c r="B10" s="177">
        <f>Баланс!K45-Баланс!G45</f>
        <v>-6299913</v>
      </c>
      <c r="C10" s="178">
        <f>'Фин рез'!G78</f>
        <v>-6299913</v>
      </c>
      <c r="D10" s="168">
        <f t="shared" si="0"/>
        <v>0</v>
      </c>
      <c r="E10" s="183" t="s">
        <v>111</v>
      </c>
    </row>
    <row r="11" spans="1:5" ht="10.5" customHeight="1">
      <c r="A11" s="165" t="s">
        <v>124</v>
      </c>
      <c r="B11" s="166">
        <f>Баланс!H41-Баланс!D41</f>
        <v>0</v>
      </c>
      <c r="C11" s="167">
        <f>'Фин рез'!D75</f>
        <v>0</v>
      </c>
      <c r="D11" s="168">
        <f t="shared" si="0"/>
        <v>0</v>
      </c>
      <c r="E11" s="169" t="s">
        <v>112</v>
      </c>
    </row>
    <row r="12" spans="1:5" ht="10.5" customHeight="1">
      <c r="A12" s="170" t="s">
        <v>171</v>
      </c>
      <c r="B12" s="171">
        <f>Баланс!I41-Баланс!E41</f>
        <v>0</v>
      </c>
      <c r="C12" s="172">
        <f>'Фин рез'!E75</f>
        <v>0</v>
      </c>
      <c r="D12" s="168">
        <f t="shared" si="0"/>
        <v>0</v>
      </c>
      <c r="E12" s="173" t="s">
        <v>112</v>
      </c>
    </row>
    <row r="13" spans="1:5" ht="10.5" customHeight="1">
      <c r="A13" s="174" t="s">
        <v>170</v>
      </c>
      <c r="B13" s="175">
        <f>Баланс!J41-Баланс!F41</f>
        <v>0</v>
      </c>
      <c r="C13" s="182">
        <f>'Фин рез'!F75</f>
        <v>0</v>
      </c>
      <c r="D13" s="168">
        <f t="shared" si="0"/>
        <v>0</v>
      </c>
      <c r="E13" s="173" t="s">
        <v>112</v>
      </c>
    </row>
    <row r="14" spans="1:5" ht="10.5" customHeight="1" thickBot="1">
      <c r="A14" s="176" t="s">
        <v>980</v>
      </c>
      <c r="B14" s="177">
        <f>Баланс!K41-Баланс!G41</f>
        <v>0</v>
      </c>
      <c r="C14" s="178">
        <f>'Фин рез'!G75</f>
        <v>0</v>
      </c>
      <c r="D14" s="168">
        <f t="shared" si="0"/>
        <v>0</v>
      </c>
      <c r="E14" s="179" t="s">
        <v>112</v>
      </c>
    </row>
    <row r="15" spans="1:9" ht="10.5" customHeight="1">
      <c r="A15" s="165" t="s">
        <v>124</v>
      </c>
      <c r="B15" s="166">
        <f>Баланс!H23-Баланс!D23+Баланс!H37-Баланс!D37</f>
        <v>0</v>
      </c>
      <c r="C15" s="167">
        <f>'Фин рез'!D62</f>
        <v>0</v>
      </c>
      <c r="D15" s="168">
        <f t="shared" si="0"/>
        <v>0</v>
      </c>
      <c r="E15" s="180" t="s">
        <v>113</v>
      </c>
      <c r="G15" s="712" t="s">
        <v>114</v>
      </c>
      <c r="H15" s="712"/>
      <c r="I15" s="712"/>
    </row>
    <row r="16" spans="1:9" ht="10.5" customHeight="1">
      <c r="A16" s="170" t="s">
        <v>171</v>
      </c>
      <c r="B16" s="171">
        <f>Баланс!I37-Баланс!E37+Баланс!I23-Баланс!E23</f>
        <v>275341.25000000186</v>
      </c>
      <c r="C16" s="172">
        <f>'Фин рез'!E62</f>
        <v>275341.25</v>
      </c>
      <c r="D16" s="168">
        <f t="shared" si="0"/>
        <v>1.862645149230957E-09</v>
      </c>
      <c r="E16" s="181" t="s">
        <v>113</v>
      </c>
      <c r="G16" s="712"/>
      <c r="H16" s="712"/>
      <c r="I16" s="712"/>
    </row>
    <row r="17" spans="1:9" ht="10.5" customHeight="1">
      <c r="A17" s="174" t="s">
        <v>170</v>
      </c>
      <c r="B17" s="175">
        <f>Баланс!J23-Баланс!F23+Баланс!J37-Баланс!F37</f>
        <v>0</v>
      </c>
      <c r="C17" s="182">
        <f>'Фин рез'!F62</f>
        <v>0</v>
      </c>
      <c r="D17" s="168">
        <f t="shared" si="0"/>
        <v>0</v>
      </c>
      <c r="E17" s="181" t="s">
        <v>113</v>
      </c>
      <c r="G17" s="712"/>
      <c r="H17" s="712"/>
      <c r="I17" s="712"/>
    </row>
    <row r="18" spans="1:9" ht="10.5" customHeight="1" thickBot="1">
      <c r="A18" s="176" t="s">
        <v>980</v>
      </c>
      <c r="B18" s="177">
        <f>Баланс!K23-Баланс!G23+Баланс!K37-Баланс!G37</f>
        <v>275341.25000000186</v>
      </c>
      <c r="C18" s="178">
        <f>'Фин рез'!G62</f>
        <v>275341.25</v>
      </c>
      <c r="D18" s="168">
        <f t="shared" si="0"/>
        <v>1.862645149230957E-09</v>
      </c>
      <c r="E18" s="183" t="s">
        <v>113</v>
      </c>
      <c r="G18" s="712"/>
      <c r="H18" s="712"/>
      <c r="I18" s="712"/>
    </row>
    <row r="19" spans="1:9" ht="10.5" customHeight="1">
      <c r="A19" s="165" t="s">
        <v>124</v>
      </c>
      <c r="B19" s="166">
        <f>Баланс!H18-Баланс!D18+Баланс!H33-Баланс!D33+Баланс!H45-Баланс!D45</f>
        <v>0</v>
      </c>
      <c r="C19" s="167">
        <f>'Фин рез'!D62+'Фин рез'!D72+'Фин рез'!D75</f>
        <v>0</v>
      </c>
      <c r="D19" s="168">
        <f t="shared" si="0"/>
        <v>0</v>
      </c>
      <c r="E19" s="169" t="s">
        <v>115</v>
      </c>
      <c r="G19" s="712"/>
      <c r="H19" s="712"/>
      <c r="I19" s="712"/>
    </row>
    <row r="20" spans="1:9" ht="10.5" customHeight="1">
      <c r="A20" s="170" t="s">
        <v>171</v>
      </c>
      <c r="B20" s="171">
        <f>Баланс!I45-Баланс!E45+Баланс!I33-Баланс!E33+Баланс!I18-Баланс!E18</f>
        <v>-6211613</v>
      </c>
      <c r="C20" s="172">
        <f>'Фин рез'!E62+'Фин рез'!E72+'Фин рез'!E75</f>
        <v>88300</v>
      </c>
      <c r="D20" s="168">
        <f t="shared" si="0"/>
        <v>-6299913</v>
      </c>
      <c r="E20" s="169" t="s">
        <v>115</v>
      </c>
      <c r="G20" s="712"/>
      <c r="H20" s="712"/>
      <c r="I20" s="712"/>
    </row>
    <row r="21" spans="1:9" ht="10.5" customHeight="1">
      <c r="A21" s="174" t="s">
        <v>170</v>
      </c>
      <c r="B21" s="175">
        <f>Баланс!J18-Баланс!F18+Баланс!J33-Баланс!F33+Баланс!J45-Баланс!F45</f>
        <v>0</v>
      </c>
      <c r="C21" s="182">
        <f>'Фин рез'!F62+'Фин рез'!F72+'Фин рез'!F75</f>
        <v>0</v>
      </c>
      <c r="D21" s="168">
        <f t="shared" si="0"/>
        <v>0</v>
      </c>
      <c r="E21" s="169" t="s">
        <v>115</v>
      </c>
      <c r="G21" s="712"/>
      <c r="H21" s="712"/>
      <c r="I21" s="712"/>
    </row>
    <row r="22" spans="1:9" ht="10.5" customHeight="1" thickBot="1">
      <c r="A22" s="176" t="s">
        <v>980</v>
      </c>
      <c r="B22" s="177">
        <f>Баланс!K18-Баланс!G18+Баланс!K33-Баланс!G33+Баланс!K45-Баланс!G45</f>
        <v>-6211613</v>
      </c>
      <c r="C22" s="178">
        <f>'Фин рез'!G62+'Фин рез'!G72+'Фин рез'!G75</f>
        <v>88300</v>
      </c>
      <c r="D22" s="168">
        <f t="shared" si="0"/>
        <v>-6299913</v>
      </c>
      <c r="E22" s="169" t="s">
        <v>115</v>
      </c>
      <c r="G22" s="712"/>
      <c r="H22" s="712"/>
      <c r="I22" s="712"/>
    </row>
    <row r="23" spans="1:5" ht="10.5" customHeight="1">
      <c r="A23" s="165" t="s">
        <v>124</v>
      </c>
      <c r="B23" s="166">
        <f>Баланс!H46-Баланс!D46</f>
        <v>0</v>
      </c>
      <c r="C23" s="167">
        <f>'Фин рез'!D81</f>
        <v>0</v>
      </c>
      <c r="D23" s="168">
        <f t="shared" si="0"/>
        <v>0</v>
      </c>
      <c r="E23" s="180" t="s">
        <v>116</v>
      </c>
    </row>
    <row r="24" spans="1:5" ht="10.5" customHeight="1">
      <c r="A24" s="170" t="s">
        <v>171</v>
      </c>
      <c r="B24" s="171">
        <f>Баланс!I46-Баланс!E46</f>
        <v>0</v>
      </c>
      <c r="C24" s="172">
        <f>'Фин рез'!E81</f>
        <v>0</v>
      </c>
      <c r="D24" s="168">
        <f t="shared" si="0"/>
        <v>0</v>
      </c>
      <c r="E24" s="181" t="s">
        <v>116</v>
      </c>
    </row>
    <row r="25" spans="1:5" ht="10.5" customHeight="1">
      <c r="A25" s="174" t="s">
        <v>170</v>
      </c>
      <c r="B25" s="175">
        <f>Баланс!J46-Баланс!F46</f>
        <v>0</v>
      </c>
      <c r="C25" s="182">
        <f>'Фин рез'!F81</f>
        <v>0</v>
      </c>
      <c r="D25" s="168">
        <f t="shared" si="0"/>
        <v>0</v>
      </c>
      <c r="E25" s="181" t="s">
        <v>116</v>
      </c>
    </row>
    <row r="26" spans="1:5" ht="10.5" customHeight="1" thickBot="1">
      <c r="A26" s="176" t="s">
        <v>980</v>
      </c>
      <c r="B26" s="177">
        <f>Баланс!K46-Баланс!G46</f>
        <v>0</v>
      </c>
      <c r="C26" s="178">
        <f>'Фин рез'!G81</f>
        <v>0</v>
      </c>
      <c r="D26" s="168">
        <f t="shared" si="0"/>
        <v>0</v>
      </c>
      <c r="E26" s="183" t="s">
        <v>116</v>
      </c>
    </row>
    <row r="27" spans="1:5" ht="10.5" customHeight="1">
      <c r="A27" s="165" t="s">
        <v>124</v>
      </c>
      <c r="B27" s="166"/>
      <c r="C27" s="167"/>
      <c r="D27" s="168">
        <f t="shared" si="0"/>
        <v>0</v>
      </c>
      <c r="E27" s="169" t="s">
        <v>117</v>
      </c>
    </row>
    <row r="28" spans="1:5" ht="10.5" customHeight="1">
      <c r="A28" s="170" t="s">
        <v>171</v>
      </c>
      <c r="B28" s="171"/>
      <c r="C28" s="172"/>
      <c r="D28" s="168">
        <f t="shared" si="0"/>
        <v>0</v>
      </c>
      <c r="E28" s="173" t="s">
        <v>117</v>
      </c>
    </row>
    <row r="29" spans="1:5" ht="10.5" customHeight="1">
      <c r="A29" s="174" t="s">
        <v>170</v>
      </c>
      <c r="B29" s="175"/>
      <c r="C29" s="182"/>
      <c r="D29" s="168">
        <f t="shared" si="0"/>
        <v>0</v>
      </c>
      <c r="E29" s="173" t="s">
        <v>117</v>
      </c>
    </row>
    <row r="30" spans="1:7" ht="10.5" customHeight="1" thickBot="1">
      <c r="A30" s="176" t="s">
        <v>980</v>
      </c>
      <c r="B30" s="177"/>
      <c r="C30" s="178"/>
      <c r="D30" s="168">
        <f t="shared" si="0"/>
        <v>0</v>
      </c>
      <c r="E30" s="179" t="s">
        <v>117</v>
      </c>
      <c r="G30" s="2"/>
    </row>
    <row r="31" spans="1:5" ht="10.5" customHeight="1">
      <c r="A31" s="165" t="s">
        <v>124</v>
      </c>
      <c r="B31" s="166">
        <f>Баланс!H61-Баланс!D61</f>
        <v>0</v>
      </c>
      <c r="C31" s="167">
        <f>'Фин рез'!D89</f>
        <v>0</v>
      </c>
      <c r="D31" s="168">
        <f t="shared" si="0"/>
        <v>0</v>
      </c>
      <c r="E31" s="180" t="s">
        <v>118</v>
      </c>
    </row>
    <row r="32" spans="1:5" ht="10.5" customHeight="1">
      <c r="A32" s="170" t="s">
        <v>171</v>
      </c>
      <c r="B32" s="171">
        <f>Баланс!I61-Баланс!E61</f>
        <v>-72408.04</v>
      </c>
      <c r="C32" s="172">
        <f>'Фин рез'!E89</f>
        <v>-72408.0399999991</v>
      </c>
      <c r="D32" s="168">
        <f t="shared" si="0"/>
        <v>-8.87666828930378E-10</v>
      </c>
      <c r="E32" s="181" t="s">
        <v>118</v>
      </c>
    </row>
    <row r="33" spans="1:5" ht="10.5" customHeight="1">
      <c r="A33" s="174" t="s">
        <v>170</v>
      </c>
      <c r="B33" s="175">
        <f>Баланс!J62-Баланс!F62</f>
        <v>-28225.88</v>
      </c>
      <c r="C33" s="182">
        <f>'Фин рез'!F89</f>
        <v>-28225.880000000005</v>
      </c>
      <c r="D33" s="168">
        <f t="shared" si="0"/>
        <v>0</v>
      </c>
      <c r="E33" s="181" t="s">
        <v>118</v>
      </c>
    </row>
    <row r="34" spans="1:5" ht="10.5" customHeight="1" thickBot="1">
      <c r="A34" s="176" t="s">
        <v>980</v>
      </c>
      <c r="B34" s="177">
        <f>Баланс!K61-Баланс!G61</f>
        <v>-100633.92</v>
      </c>
      <c r="C34" s="178">
        <f>'Фин рез'!G89</f>
        <v>-100633.91999999911</v>
      </c>
      <c r="D34" s="168">
        <f t="shared" si="0"/>
        <v>-8.87666828930378E-10</v>
      </c>
      <c r="E34" s="183" t="s">
        <v>118</v>
      </c>
    </row>
    <row r="35" spans="1:5" ht="10.5" customHeight="1">
      <c r="A35" s="165" t="s">
        <v>124</v>
      </c>
      <c r="B35" s="166">
        <f>Баланс!H167-Баланс!D167+Баланс!H190-Баланс!D190+Баланс!H204-Баланс!D204-(Баланс!H143-Баланс!D143)</f>
        <v>0</v>
      </c>
      <c r="C35" s="167">
        <f>'Фин рез'!D114</f>
        <v>0</v>
      </c>
      <c r="D35" s="168">
        <f t="shared" si="0"/>
        <v>0</v>
      </c>
      <c r="E35" s="184" t="s">
        <v>119</v>
      </c>
    </row>
    <row r="36" spans="1:5" ht="10.5" customHeight="1">
      <c r="A36" s="170" t="s">
        <v>171</v>
      </c>
      <c r="B36" s="171">
        <f>Баланс!I167-Баланс!E167+Баланс!I190-Баланс!E190+Баланс!I204-Баланс!E204-(Баланс!I143-Баланс!E143)</f>
        <v>-16572.149999999954</v>
      </c>
      <c r="C36" s="172">
        <f>'Фин рез'!E114</f>
        <v>-16572.150000000373</v>
      </c>
      <c r="D36" s="168">
        <f t="shared" si="0"/>
        <v>4.18367562815547E-10</v>
      </c>
      <c r="E36" s="185" t="s">
        <v>119</v>
      </c>
    </row>
    <row r="37" spans="1:5" ht="10.5" customHeight="1">
      <c r="A37" s="174" t="s">
        <v>170</v>
      </c>
      <c r="B37" s="175">
        <f>Баланс!J167-Баланс!F167+Баланс!J190-Баланс!F190+Баланс!J204-Баланс!F204-(Баланс!J143-Баланс!F143)</f>
        <v>0</v>
      </c>
      <c r="C37" s="182">
        <f>'Фин рез'!F114</f>
        <v>0</v>
      </c>
      <c r="D37" s="168">
        <f t="shared" si="0"/>
        <v>0</v>
      </c>
      <c r="E37" s="185" t="s">
        <v>119</v>
      </c>
    </row>
    <row r="38" spans="1:5" ht="10.5" customHeight="1" thickBot="1">
      <c r="A38" s="176" t="s">
        <v>980</v>
      </c>
      <c r="B38" s="177">
        <f>Баланс!K167-Баланс!G167+Баланс!K190-Баланс!G190+Баланс!K204-Баланс!G204-(Баланс!K143-Баланс!G143)</f>
        <v>-16572.149999999954</v>
      </c>
      <c r="C38" s="178">
        <f>'Фин рез'!G114</f>
        <v>-16572.150000000373</v>
      </c>
      <c r="D38" s="168">
        <f t="shared" si="0"/>
        <v>4.18367562815547E-10</v>
      </c>
      <c r="E38" s="186" t="s">
        <v>119</v>
      </c>
    </row>
    <row r="39" spans="1:5" ht="10.5" customHeight="1">
      <c r="A39" s="165" t="s">
        <v>124</v>
      </c>
      <c r="B39" s="166">
        <f>Баланс!H247-Баланс!D247+Баланс!H251-Баланс!D251</f>
        <v>0</v>
      </c>
      <c r="C39" s="167">
        <f>'Фин рез'!D16</f>
        <v>569417.52</v>
      </c>
      <c r="D39" s="168">
        <f t="shared" si="0"/>
        <v>-569417.52</v>
      </c>
      <c r="E39" s="180" t="s">
        <v>120</v>
      </c>
    </row>
    <row r="40" spans="1:5" ht="10.5" customHeight="1">
      <c r="A40" s="170" t="s">
        <v>171</v>
      </c>
      <c r="B40" s="187">
        <f>Баланс!I247-Баланс!E247+Баланс!I251-Баланс!E251</f>
        <v>0</v>
      </c>
      <c r="C40" s="188">
        <f>'Фин рез'!E16</f>
        <v>9985049.2</v>
      </c>
      <c r="D40" s="168">
        <f t="shared" si="0"/>
        <v>-9985049.2</v>
      </c>
      <c r="E40" s="181" t="s">
        <v>120</v>
      </c>
    </row>
    <row r="41" spans="1:5" ht="10.5" customHeight="1">
      <c r="A41" s="174" t="s">
        <v>170</v>
      </c>
      <c r="B41" s="189">
        <f>Баланс!J247-Баланс!F247+Баланс!J251-Баланс!F251</f>
        <v>0</v>
      </c>
      <c r="C41" s="190">
        <f>'Фин рез'!F16</f>
        <v>151633.07</v>
      </c>
      <c r="D41" s="168">
        <f t="shared" si="0"/>
        <v>-151633.07</v>
      </c>
      <c r="E41" s="181" t="s">
        <v>120</v>
      </c>
    </row>
    <row r="42" spans="1:5" ht="10.5" customHeight="1" thickBot="1">
      <c r="A42" s="176" t="s">
        <v>980</v>
      </c>
      <c r="B42" s="191">
        <f>Баланс!K247-Баланс!G247+Баланс!K251-Баланс!G251</f>
        <v>0</v>
      </c>
      <c r="C42" s="192">
        <f>'Фин рез'!G16</f>
        <v>10706099.79</v>
      </c>
      <c r="D42" s="168">
        <f t="shared" si="0"/>
        <v>-10706099.79</v>
      </c>
      <c r="E42" s="183" t="s">
        <v>120</v>
      </c>
    </row>
    <row r="43" spans="1:5" ht="10.5" customHeight="1">
      <c r="A43" s="165" t="s">
        <v>124</v>
      </c>
      <c r="B43" s="166">
        <f>Баланс!H248-Баланс!D248+Баланс!H252-Баланс!D252</f>
        <v>0</v>
      </c>
      <c r="C43" s="167">
        <f>-'Фин рез'!D36</f>
        <v>-569417.52</v>
      </c>
      <c r="D43" s="168">
        <f t="shared" si="0"/>
        <v>569417.52</v>
      </c>
      <c r="E43" s="169" t="s">
        <v>121</v>
      </c>
    </row>
    <row r="44" spans="1:5" ht="10.5" customHeight="1">
      <c r="A44" s="170" t="s">
        <v>171</v>
      </c>
      <c r="B44" s="171">
        <f>Баланс!I248-Баланс!E248+Баланс!I252-Баланс!E252</f>
        <v>0</v>
      </c>
      <c r="C44" s="172">
        <f>-'Фин рез'!E36</f>
        <v>-10227926.339999998</v>
      </c>
      <c r="D44" s="168">
        <f t="shared" si="0"/>
        <v>10227926.339999998</v>
      </c>
      <c r="E44" s="173" t="s">
        <v>121</v>
      </c>
    </row>
    <row r="45" spans="1:5" ht="10.5" customHeight="1">
      <c r="A45" s="174" t="s">
        <v>170</v>
      </c>
      <c r="B45" s="175">
        <f>Баланс!J248-Баланс!F248+Баланс!J252-Баланс!F252</f>
        <v>0</v>
      </c>
      <c r="C45" s="182">
        <f>-'Фин рез'!F36</f>
        <v>-179858.95</v>
      </c>
      <c r="D45" s="168">
        <f t="shared" si="0"/>
        <v>179858.95</v>
      </c>
      <c r="E45" s="173" t="s">
        <v>121</v>
      </c>
    </row>
    <row r="46" spans="1:5" ht="10.5" customHeight="1" thickBot="1">
      <c r="A46" s="176" t="s">
        <v>980</v>
      </c>
      <c r="B46" s="177">
        <f>Баланс!K248-Баланс!G248+Баланс!K252-Баланс!G252</f>
        <v>0</v>
      </c>
      <c r="C46" s="178">
        <f>-'Фин рез'!G36</f>
        <v>-10977202.809999997</v>
      </c>
      <c r="D46" s="168">
        <f t="shared" si="0"/>
        <v>10977202.809999997</v>
      </c>
      <c r="E46" s="179" t="s">
        <v>121</v>
      </c>
    </row>
    <row r="47" spans="1:5" ht="10.5" customHeight="1">
      <c r="A47" s="165" t="s">
        <v>124</v>
      </c>
      <c r="B47" s="193">
        <f>Баланс!H246-Баланс!D246</f>
        <v>0</v>
      </c>
      <c r="C47" s="194">
        <f>'Фин рез'!D66</f>
        <v>0</v>
      </c>
      <c r="D47" s="168">
        <f t="shared" si="0"/>
        <v>0</v>
      </c>
      <c r="E47" s="180" t="s">
        <v>122</v>
      </c>
    </row>
    <row r="48" spans="1:5" ht="10.5" customHeight="1">
      <c r="A48" s="170" t="s">
        <v>171</v>
      </c>
      <c r="B48" s="195">
        <f>Баланс!I246-Баланс!E246</f>
        <v>-78303.93999999948</v>
      </c>
      <c r="C48" s="196">
        <f>'Фин рез'!E66</f>
        <v>-242877.13999999873</v>
      </c>
      <c r="D48" s="168">
        <f t="shared" si="0"/>
        <v>164573.19999999925</v>
      </c>
      <c r="E48" s="181" t="s">
        <v>122</v>
      </c>
    </row>
    <row r="49" spans="1:5" ht="10.5" customHeight="1">
      <c r="A49" s="174" t="s">
        <v>170</v>
      </c>
      <c r="B49" s="197">
        <f>Баланс!J246-Баланс!F246</f>
        <v>-28225.88</v>
      </c>
      <c r="C49" s="198">
        <f>'Фин рез'!F66</f>
        <v>-28225.880000000005</v>
      </c>
      <c r="D49" s="168">
        <f t="shared" si="0"/>
        <v>0</v>
      </c>
      <c r="E49" s="181" t="s">
        <v>122</v>
      </c>
    </row>
    <row r="50" spans="1:5" ht="10.5" customHeight="1" thickBot="1">
      <c r="A50" s="176" t="s">
        <v>980</v>
      </c>
      <c r="B50" s="199">
        <f>Баланс!K246-Баланс!G246</f>
        <v>-106529.81999999948</v>
      </c>
      <c r="C50" s="200">
        <f>'Фин рез'!G66</f>
        <v>-271103.01999999874</v>
      </c>
      <c r="D50" s="168">
        <f t="shared" si="0"/>
        <v>164573.19999999925</v>
      </c>
      <c r="E50" s="183" t="s">
        <v>122</v>
      </c>
    </row>
    <row r="51" spans="1:5" ht="10.5" customHeight="1">
      <c r="A51" s="165" t="s">
        <v>124</v>
      </c>
      <c r="B51" s="193">
        <f>Баланс!H75-Баланс!D75+Баланс!H86-Баланс!D86+Баланс!H109-Баланс!D109+Баланс!H125-Баланс!D125+Баланс!H132-Баланс!D132-(Баланс!H210-Баланс!D210+Баланс!H226-Баланс!D226+Баланс!H237-Баланс!D237)</f>
        <v>0</v>
      </c>
      <c r="C51" s="194">
        <f>'Фин рез'!D104</f>
        <v>0</v>
      </c>
      <c r="D51" s="168">
        <f t="shared" si="0"/>
        <v>0</v>
      </c>
      <c r="E51" s="184" t="s">
        <v>123</v>
      </c>
    </row>
    <row r="52" spans="1:5" ht="10.5" customHeight="1">
      <c r="A52" s="170" t="s">
        <v>171</v>
      </c>
      <c r="B52" s="195">
        <f>Баланс!I75-Баланс!E75+Баланс!I86-Баланс!E86+Баланс!I109-Баланс!E109+Баланс!I125-Баланс!E125+Баланс!I132-Баланс!E132-(Баланс!I237-Баланс!E237+Баланс!I226-Баланс!E226+Баланс!I210-Баланс!E210)</f>
        <v>6464486.2</v>
      </c>
      <c r="C52" s="196">
        <f>'Фин рез'!E104</f>
        <v>6299913</v>
      </c>
      <c r="D52" s="168">
        <f t="shared" si="0"/>
        <v>164573.2000000002</v>
      </c>
      <c r="E52" s="185" t="s">
        <v>123</v>
      </c>
    </row>
    <row r="53" spans="1:5" ht="10.5" customHeight="1">
      <c r="A53" s="174" t="s">
        <v>170</v>
      </c>
      <c r="B53" s="197">
        <f>Баланс!J75-Баланс!F75+Баланс!J86-Баланс!F86+Баланс!J109-Баланс!F109+Баланс!J125-Баланс!F125+Баланс!J132-Баланс!F132-(Баланс!J237-Баланс!F237+Баланс!J226-Баланс!F226+Баланс!J210-Баланс!F210)</f>
        <v>0</v>
      </c>
      <c r="C53" s="198">
        <f>'Фин рез'!F104</f>
        <v>0</v>
      </c>
      <c r="D53" s="168">
        <f t="shared" si="0"/>
        <v>0</v>
      </c>
      <c r="E53" s="185" t="s">
        <v>123</v>
      </c>
    </row>
    <row r="54" spans="1:5" ht="10.5" customHeight="1" thickBot="1">
      <c r="A54" s="176" t="s">
        <v>980</v>
      </c>
      <c r="B54" s="199">
        <f>Баланс!K75-Баланс!G75+Баланс!K86-Баланс!G86+Баланс!K109-Баланс!G109+Баланс!K125-Баланс!G125+Баланс!K132-Баланс!G132-(Баланс!K237-Баланс!G237+Баланс!K226-Баланс!G226+Баланс!K210-Баланс!G210)</f>
        <v>6464486.2</v>
      </c>
      <c r="C54" s="200">
        <f>'Фин рез'!G104</f>
        <v>6299913</v>
      </c>
      <c r="D54" s="168">
        <f t="shared" si="0"/>
        <v>164573.2000000002</v>
      </c>
      <c r="E54" s="186" t="s">
        <v>123</v>
      </c>
    </row>
    <row r="56" ht="12.75">
      <c r="E56" s="2">
        <f>D50-D54</f>
        <v>-9.313225746154785E-10</v>
      </c>
    </row>
  </sheetData>
  <sheetProtection/>
  <mergeCells count="1">
    <mergeCell ref="G15:I22"/>
  </mergeCells>
  <printOptions/>
  <pageMargins left="0.75" right="0.75" top="1" bottom="1" header="0.5" footer="0.5"/>
  <pageSetup horizontalDpi="600" verticalDpi="600" orientation="landscape" paperSize="9" scale="85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I54"/>
  <sheetViews>
    <sheetView zoomScalePageLayoutView="0" workbookViewId="0" topLeftCell="A1">
      <selection activeCell="A32" sqref="A32"/>
    </sheetView>
  </sheetViews>
  <sheetFormatPr defaultColWidth="9.00390625" defaultRowHeight="12.75"/>
  <cols>
    <col min="1" max="1" width="26.875" style="67" customWidth="1"/>
    <col min="2" max="2" width="11.25390625" style="67" customWidth="1"/>
    <col min="3" max="3" width="23.375" style="67" customWidth="1"/>
    <col min="4" max="4" width="16.375" style="67" customWidth="1"/>
    <col min="5" max="5" width="20.25390625" style="67" customWidth="1"/>
    <col min="6" max="6" width="22.875" style="67" customWidth="1"/>
    <col min="7" max="7" width="14.25390625" style="67" customWidth="1"/>
    <col min="8" max="8" width="14.625" style="67" customWidth="1"/>
    <col min="9" max="9" width="29.875" style="67" customWidth="1"/>
    <col min="10" max="16384" width="9.125" style="67" customWidth="1"/>
  </cols>
  <sheetData>
    <row r="1" spans="1:8" ht="13.5" thickBot="1">
      <c r="A1" s="148"/>
      <c r="B1" s="148"/>
      <c r="C1" s="148"/>
      <c r="D1" s="148"/>
      <c r="E1" s="148"/>
      <c r="F1" s="149"/>
      <c r="G1" s="149"/>
      <c r="H1" s="150"/>
    </row>
    <row r="2" spans="1:8" ht="13.5" thickBot="1">
      <c r="A2" s="148"/>
      <c r="B2" s="148"/>
      <c r="C2" s="148"/>
      <c r="D2" s="148"/>
      <c r="E2" s="148"/>
      <c r="F2" s="151"/>
      <c r="G2" s="152" t="s">
        <v>275</v>
      </c>
      <c r="H2" s="153" t="s">
        <v>127</v>
      </c>
    </row>
    <row r="3" spans="1:8" ht="12.75">
      <c r="A3" s="881" t="s">
        <v>125</v>
      </c>
      <c r="B3" s="881"/>
      <c r="C3" s="881"/>
      <c r="D3" s="881"/>
      <c r="E3" s="881"/>
      <c r="F3" s="881"/>
      <c r="G3" s="881"/>
      <c r="H3" s="881"/>
    </row>
    <row r="4" spans="1:8" ht="12.75">
      <c r="A4" s="881"/>
      <c r="B4" s="881"/>
      <c r="C4" s="881"/>
      <c r="D4" s="881"/>
      <c r="E4" s="881"/>
      <c r="F4" s="881"/>
      <c r="G4" s="881"/>
      <c r="H4" s="881"/>
    </row>
    <row r="5" spans="1:8" ht="12.75">
      <c r="A5" s="154"/>
      <c r="B5" s="154"/>
      <c r="C5" s="154"/>
      <c r="D5" s="154"/>
      <c r="E5" s="154"/>
      <c r="F5" s="154"/>
      <c r="G5" s="154"/>
      <c r="H5" s="154"/>
    </row>
    <row r="6" spans="1:8" ht="12.75">
      <c r="A6" s="148" t="s">
        <v>105</v>
      </c>
      <c r="B6" s="155" t="s">
        <v>234</v>
      </c>
      <c r="C6" s="156"/>
      <c r="D6" s="156"/>
      <c r="E6" s="156"/>
      <c r="F6" s="156"/>
      <c r="G6" s="156"/>
      <c r="H6" s="156"/>
    </row>
    <row r="7" spans="1:8" ht="12.75">
      <c r="A7" s="148"/>
      <c r="B7" s="157"/>
      <c r="C7" s="157"/>
      <c r="D7" s="157"/>
      <c r="E7" s="157"/>
      <c r="F7" s="157"/>
      <c r="G7" s="157"/>
      <c r="H7" s="157"/>
    </row>
    <row r="8" spans="1:8" ht="12.75">
      <c r="A8" s="148" t="s">
        <v>126</v>
      </c>
      <c r="B8" s="156" t="s">
        <v>128</v>
      </c>
      <c r="C8" s="156"/>
      <c r="D8" s="156"/>
      <c r="E8" s="156"/>
      <c r="F8" s="156"/>
      <c r="G8" s="156"/>
      <c r="H8" s="156"/>
    </row>
    <row r="9" spans="1:8" ht="12.75">
      <c r="A9" s="148"/>
      <c r="B9" s="157"/>
      <c r="C9" s="157" t="s">
        <v>276</v>
      </c>
      <c r="D9" s="157"/>
      <c r="E9" s="157"/>
      <c r="F9" s="157"/>
      <c r="G9" s="157"/>
      <c r="H9" s="157"/>
    </row>
    <row r="10" spans="1:8" ht="12.75">
      <c r="A10" s="158" t="s">
        <v>277</v>
      </c>
      <c r="B10" s="148"/>
      <c r="C10" s="148"/>
      <c r="D10" s="148"/>
      <c r="E10" s="148"/>
      <c r="F10" s="148"/>
      <c r="G10" s="148"/>
      <c r="H10" s="148"/>
    </row>
    <row r="11" spans="1:8" ht="12.75">
      <c r="A11" s="556"/>
      <c r="B11" s="556"/>
      <c r="C11" s="556"/>
      <c r="D11" s="556"/>
      <c r="E11" s="556"/>
      <c r="F11" s="556"/>
      <c r="G11" s="556"/>
      <c r="H11" s="556"/>
    </row>
    <row r="12" spans="1:9" ht="12.75">
      <c r="A12" s="882" t="s">
        <v>278</v>
      </c>
      <c r="B12" s="882"/>
      <c r="C12" s="883" t="s">
        <v>279</v>
      </c>
      <c r="D12" s="883"/>
      <c r="E12" s="883"/>
      <c r="F12" s="883"/>
      <c r="G12" s="883"/>
      <c r="H12" s="883"/>
      <c r="I12" s="833" t="s">
        <v>183</v>
      </c>
    </row>
    <row r="13" spans="1:9" ht="12.75">
      <c r="A13" s="882"/>
      <c r="B13" s="882"/>
      <c r="C13" s="879" t="s">
        <v>1087</v>
      </c>
      <c r="D13" s="879"/>
      <c r="E13" s="879"/>
      <c r="F13" s="883" t="s">
        <v>280</v>
      </c>
      <c r="G13" s="883"/>
      <c r="H13" s="883"/>
      <c r="I13" s="833"/>
    </row>
    <row r="14" spans="1:9" ht="12.75">
      <c r="A14" s="882"/>
      <c r="B14" s="882"/>
      <c r="C14" s="879" t="s">
        <v>980</v>
      </c>
      <c r="D14" s="879" t="s">
        <v>32</v>
      </c>
      <c r="E14" s="879"/>
      <c r="F14" s="879" t="s">
        <v>980</v>
      </c>
      <c r="G14" s="879" t="s">
        <v>32</v>
      </c>
      <c r="H14" s="879"/>
      <c r="I14" s="833"/>
    </row>
    <row r="15" spans="1:9" ht="12.75">
      <c r="A15" s="882"/>
      <c r="B15" s="882"/>
      <c r="C15" s="879"/>
      <c r="D15" s="558" t="s">
        <v>281</v>
      </c>
      <c r="E15" s="557" t="s">
        <v>282</v>
      </c>
      <c r="F15" s="879"/>
      <c r="G15" s="558" t="s">
        <v>281</v>
      </c>
      <c r="H15" s="557" t="s">
        <v>282</v>
      </c>
      <c r="I15" s="833"/>
    </row>
    <row r="16" spans="1:9" ht="12.75">
      <c r="A16" s="880" t="s">
        <v>733</v>
      </c>
      <c r="B16" s="880"/>
      <c r="C16" s="558">
        <v>2</v>
      </c>
      <c r="D16" s="558">
        <v>3</v>
      </c>
      <c r="E16" s="558">
        <v>4</v>
      </c>
      <c r="F16" s="558">
        <v>5</v>
      </c>
      <c r="G16" s="558">
        <v>6</v>
      </c>
      <c r="H16" s="558">
        <v>7</v>
      </c>
      <c r="I16" s="558">
        <v>8</v>
      </c>
    </row>
    <row r="17" spans="1:9" ht="12.75">
      <c r="A17" s="559" t="s">
        <v>283</v>
      </c>
      <c r="B17" s="560"/>
      <c r="C17" s="561"/>
      <c r="D17" s="561"/>
      <c r="E17" s="561"/>
      <c r="F17" s="561"/>
      <c r="G17" s="561"/>
      <c r="H17" s="561"/>
      <c r="I17" s="141"/>
    </row>
    <row r="18" spans="1:9" ht="12.75">
      <c r="A18" s="559" t="s">
        <v>285</v>
      </c>
      <c r="B18" s="560"/>
      <c r="C18" s="561"/>
      <c r="D18" s="561"/>
      <c r="E18" s="561"/>
      <c r="F18" s="561"/>
      <c r="G18" s="561"/>
      <c r="H18" s="561"/>
      <c r="I18" s="141"/>
    </row>
    <row r="19" spans="1:9" ht="12.75">
      <c r="A19" s="559" t="s">
        <v>286</v>
      </c>
      <c r="B19" s="560"/>
      <c r="C19" s="561"/>
      <c r="D19" s="561"/>
      <c r="E19" s="561"/>
      <c r="F19" s="561"/>
      <c r="G19" s="561"/>
      <c r="H19" s="561"/>
      <c r="I19" s="141"/>
    </row>
    <row r="20" spans="1:9" ht="12.75">
      <c r="A20" s="559" t="s">
        <v>287</v>
      </c>
      <c r="B20" s="560"/>
      <c r="C20" s="561"/>
      <c r="D20" s="561"/>
      <c r="E20" s="561"/>
      <c r="F20" s="561"/>
      <c r="G20" s="561"/>
      <c r="H20" s="561"/>
      <c r="I20" s="141"/>
    </row>
    <row r="21" spans="1:9" ht="12.75">
      <c r="A21" s="559" t="s">
        <v>288</v>
      </c>
      <c r="B21" s="560"/>
      <c r="C21" s="561"/>
      <c r="D21" s="561"/>
      <c r="E21" s="561"/>
      <c r="F21" s="561"/>
      <c r="G21" s="561"/>
      <c r="H21" s="561"/>
      <c r="I21" s="141"/>
    </row>
    <row r="22" spans="1:9" ht="12.75">
      <c r="A22" s="559" t="s">
        <v>289</v>
      </c>
      <c r="B22" s="560"/>
      <c r="C22" s="561"/>
      <c r="D22" s="561"/>
      <c r="E22" s="561"/>
      <c r="F22" s="561"/>
      <c r="G22" s="561"/>
      <c r="H22" s="561"/>
      <c r="I22" s="141"/>
    </row>
    <row r="23" spans="1:9" ht="12.75">
      <c r="A23" s="559" t="s">
        <v>290</v>
      </c>
      <c r="B23" s="560"/>
      <c r="C23" s="561"/>
      <c r="D23" s="561"/>
      <c r="E23" s="561"/>
      <c r="F23" s="561"/>
      <c r="G23" s="561"/>
      <c r="H23" s="561"/>
      <c r="I23" s="141"/>
    </row>
    <row r="24" spans="1:9" ht="12.75">
      <c r="A24" s="559" t="s">
        <v>291</v>
      </c>
      <c r="B24" s="560"/>
      <c r="C24" s="561"/>
      <c r="D24" s="561"/>
      <c r="E24" s="561"/>
      <c r="F24" s="561"/>
      <c r="G24" s="561"/>
      <c r="H24" s="561"/>
      <c r="I24" s="141"/>
    </row>
    <row r="25" spans="1:9" ht="12.75">
      <c r="A25" s="559" t="s">
        <v>292</v>
      </c>
      <c r="B25" s="560"/>
      <c r="C25" s="561"/>
      <c r="D25" s="561"/>
      <c r="E25" s="561"/>
      <c r="F25" s="561"/>
      <c r="G25" s="561"/>
      <c r="H25" s="561"/>
      <c r="I25" s="141"/>
    </row>
    <row r="26" spans="1:9" ht="12.75">
      <c r="A26" s="559"/>
      <c r="B26" s="560"/>
      <c r="C26" s="561"/>
      <c r="D26" s="561"/>
      <c r="E26" s="561"/>
      <c r="F26" s="561"/>
      <c r="G26" s="561"/>
      <c r="H26" s="561"/>
      <c r="I26" s="141"/>
    </row>
    <row r="27" spans="1:9" ht="12.75">
      <c r="A27" s="559"/>
      <c r="B27" s="560"/>
      <c r="C27" s="561"/>
      <c r="D27" s="561"/>
      <c r="E27" s="561"/>
      <c r="F27" s="561"/>
      <c r="G27" s="561"/>
      <c r="H27" s="561"/>
      <c r="I27" s="141"/>
    </row>
    <row r="28" spans="1:9" ht="12.75">
      <c r="A28" s="559"/>
      <c r="B28" s="560"/>
      <c r="C28" s="561"/>
      <c r="D28" s="561"/>
      <c r="E28" s="561"/>
      <c r="F28" s="561"/>
      <c r="G28" s="561"/>
      <c r="H28" s="561"/>
      <c r="I28" s="141"/>
    </row>
    <row r="29" spans="1:9" ht="12.75">
      <c r="A29" s="559"/>
      <c r="B29" s="560"/>
      <c r="C29" s="561"/>
      <c r="D29" s="561"/>
      <c r="E29" s="561"/>
      <c r="F29" s="561"/>
      <c r="G29" s="561"/>
      <c r="H29" s="561"/>
      <c r="I29" s="141"/>
    </row>
    <row r="30" spans="1:9" ht="12.75">
      <c r="A30" s="559"/>
      <c r="B30" s="560"/>
      <c r="C30" s="561"/>
      <c r="D30" s="561"/>
      <c r="E30" s="561"/>
      <c r="F30" s="561"/>
      <c r="G30" s="561"/>
      <c r="H30" s="561"/>
      <c r="I30" s="141"/>
    </row>
    <row r="31" spans="1:9" ht="12.75">
      <c r="A31" s="559"/>
      <c r="B31" s="560"/>
      <c r="C31" s="561"/>
      <c r="D31" s="561"/>
      <c r="E31" s="561"/>
      <c r="F31" s="561"/>
      <c r="G31" s="561"/>
      <c r="H31" s="561"/>
      <c r="I31" s="141"/>
    </row>
    <row r="32" spans="1:9" ht="12.75">
      <c r="A32" s="559"/>
      <c r="B32" s="560"/>
      <c r="C32" s="561"/>
      <c r="D32" s="561"/>
      <c r="E32" s="561"/>
      <c r="F32" s="561"/>
      <c r="G32" s="561"/>
      <c r="H32" s="561"/>
      <c r="I32" s="141"/>
    </row>
    <row r="33" spans="1:9" ht="12.75">
      <c r="A33" s="559"/>
      <c r="B33" s="560"/>
      <c r="C33" s="561"/>
      <c r="D33" s="561"/>
      <c r="E33" s="561"/>
      <c r="F33" s="561"/>
      <c r="G33" s="561"/>
      <c r="H33" s="561"/>
      <c r="I33" s="141"/>
    </row>
    <row r="34" spans="1:9" ht="12.75">
      <c r="A34" s="559"/>
      <c r="B34" s="560"/>
      <c r="C34" s="561"/>
      <c r="D34" s="561"/>
      <c r="E34" s="561"/>
      <c r="F34" s="561"/>
      <c r="G34" s="561"/>
      <c r="H34" s="561"/>
      <c r="I34" s="141"/>
    </row>
    <row r="35" spans="1:9" ht="12.75">
      <c r="A35" s="559"/>
      <c r="B35" s="560"/>
      <c r="C35" s="561"/>
      <c r="D35" s="561"/>
      <c r="E35" s="561"/>
      <c r="F35" s="561"/>
      <c r="G35" s="561"/>
      <c r="H35" s="561"/>
      <c r="I35" s="141"/>
    </row>
    <row r="36" spans="1:9" ht="12.75">
      <c r="A36" s="559"/>
      <c r="B36" s="560"/>
      <c r="C36" s="561"/>
      <c r="D36" s="561"/>
      <c r="E36" s="561"/>
      <c r="F36" s="561"/>
      <c r="G36" s="561"/>
      <c r="H36" s="561"/>
      <c r="I36" s="141"/>
    </row>
    <row r="37" spans="1:9" ht="12.75">
      <c r="A37" s="559"/>
      <c r="B37" s="560"/>
      <c r="C37" s="561"/>
      <c r="D37" s="561"/>
      <c r="E37" s="561"/>
      <c r="F37" s="561"/>
      <c r="G37" s="561"/>
      <c r="H37" s="561"/>
      <c r="I37" s="141"/>
    </row>
    <row r="38" spans="1:9" ht="12.75">
      <c r="A38" s="559"/>
      <c r="B38" s="560"/>
      <c r="C38" s="561"/>
      <c r="D38" s="561"/>
      <c r="E38" s="561"/>
      <c r="F38" s="561"/>
      <c r="G38" s="561"/>
      <c r="H38" s="561"/>
      <c r="I38" s="141"/>
    </row>
    <row r="39" spans="1:9" ht="12.75">
      <c r="A39" s="559"/>
      <c r="B39" s="560"/>
      <c r="C39" s="561"/>
      <c r="D39" s="561"/>
      <c r="E39" s="561"/>
      <c r="F39" s="561"/>
      <c r="G39" s="561"/>
      <c r="H39" s="561"/>
      <c r="I39" s="141"/>
    </row>
    <row r="40" spans="1:9" ht="12.75">
      <c r="A40" s="559"/>
      <c r="B40" s="560"/>
      <c r="C40" s="561"/>
      <c r="D40" s="561"/>
      <c r="E40" s="561"/>
      <c r="F40" s="561"/>
      <c r="G40" s="561"/>
      <c r="H40" s="561"/>
      <c r="I40" s="141"/>
    </row>
    <row r="41" spans="1:9" ht="12.75">
      <c r="A41" s="559"/>
      <c r="B41" s="560"/>
      <c r="C41" s="561"/>
      <c r="D41" s="561"/>
      <c r="E41" s="561"/>
      <c r="F41" s="561"/>
      <c r="G41" s="561"/>
      <c r="H41" s="561"/>
      <c r="I41" s="141"/>
    </row>
    <row r="42" spans="1:9" ht="12.75">
      <c r="A42" s="559"/>
      <c r="B42" s="560"/>
      <c r="C42" s="561"/>
      <c r="D42" s="561"/>
      <c r="E42" s="561"/>
      <c r="F42" s="561"/>
      <c r="G42" s="561"/>
      <c r="H42" s="561"/>
      <c r="I42" s="141"/>
    </row>
    <row r="43" spans="1:9" ht="12.75">
      <c r="A43" s="559"/>
      <c r="B43" s="560"/>
      <c r="C43" s="561"/>
      <c r="D43" s="561"/>
      <c r="E43" s="561"/>
      <c r="F43" s="561"/>
      <c r="G43" s="561"/>
      <c r="H43" s="561"/>
      <c r="I43" s="141"/>
    </row>
    <row r="44" spans="1:9" ht="12.75">
      <c r="A44" s="559"/>
      <c r="B44" s="560"/>
      <c r="C44" s="561"/>
      <c r="D44" s="561"/>
      <c r="E44" s="561"/>
      <c r="F44" s="561"/>
      <c r="G44" s="561"/>
      <c r="H44" s="561"/>
      <c r="I44" s="141"/>
    </row>
    <row r="45" spans="1:9" ht="12.75">
      <c r="A45" s="559"/>
      <c r="B45" s="560"/>
      <c r="C45" s="561"/>
      <c r="D45" s="561"/>
      <c r="E45" s="561"/>
      <c r="F45" s="561"/>
      <c r="G45" s="561"/>
      <c r="H45" s="561"/>
      <c r="I45" s="141"/>
    </row>
    <row r="46" spans="1:9" ht="12.75">
      <c r="A46" s="559"/>
      <c r="B46" s="560"/>
      <c r="C46" s="561"/>
      <c r="D46" s="561"/>
      <c r="E46" s="561"/>
      <c r="F46" s="561"/>
      <c r="G46" s="561"/>
      <c r="H46" s="561"/>
      <c r="I46" s="141"/>
    </row>
    <row r="47" spans="1:9" ht="12.75">
      <c r="A47" s="559"/>
      <c r="B47" s="560"/>
      <c r="C47" s="561"/>
      <c r="D47" s="561"/>
      <c r="E47" s="561"/>
      <c r="F47" s="561"/>
      <c r="G47" s="561"/>
      <c r="H47" s="561"/>
      <c r="I47" s="141"/>
    </row>
    <row r="48" spans="1:9" ht="12.75">
      <c r="A48" s="559"/>
      <c r="B48" s="560"/>
      <c r="C48" s="561"/>
      <c r="D48" s="561"/>
      <c r="E48" s="561"/>
      <c r="F48" s="561"/>
      <c r="G48" s="561"/>
      <c r="H48" s="561"/>
      <c r="I48" s="141"/>
    </row>
    <row r="49" spans="1:9" ht="12.75">
      <c r="A49" s="559"/>
      <c r="B49" s="560"/>
      <c r="C49" s="561"/>
      <c r="D49" s="561"/>
      <c r="E49" s="561"/>
      <c r="F49" s="561"/>
      <c r="G49" s="561"/>
      <c r="H49" s="561"/>
      <c r="I49" s="141"/>
    </row>
    <row r="50" spans="1:9" ht="12.75">
      <c r="A50" s="559"/>
      <c r="B50" s="560"/>
      <c r="C50" s="561"/>
      <c r="D50" s="561"/>
      <c r="E50" s="561"/>
      <c r="F50" s="561"/>
      <c r="G50" s="561"/>
      <c r="H50" s="561"/>
      <c r="I50" s="141"/>
    </row>
    <row r="51" spans="1:9" ht="12.75">
      <c r="A51" s="559"/>
      <c r="B51" s="560"/>
      <c r="C51" s="561"/>
      <c r="D51" s="561"/>
      <c r="E51" s="561"/>
      <c r="F51" s="561"/>
      <c r="G51" s="561"/>
      <c r="H51" s="561"/>
      <c r="I51" s="141"/>
    </row>
    <row r="52" spans="1:9" ht="12.75">
      <c r="A52" s="559"/>
      <c r="B52" s="560"/>
      <c r="C52" s="561"/>
      <c r="D52" s="561"/>
      <c r="E52" s="561"/>
      <c r="F52" s="561"/>
      <c r="G52" s="561"/>
      <c r="H52" s="561"/>
      <c r="I52" s="141"/>
    </row>
    <row r="53" spans="1:9" ht="12.75">
      <c r="A53" s="559"/>
      <c r="B53" s="560"/>
      <c r="C53" s="561"/>
      <c r="D53" s="561"/>
      <c r="E53" s="561"/>
      <c r="F53" s="561"/>
      <c r="G53" s="561"/>
      <c r="H53" s="561"/>
      <c r="I53" s="141"/>
    </row>
    <row r="54" spans="1:9" ht="12.75">
      <c r="A54" s="559" t="s">
        <v>284</v>
      </c>
      <c r="B54" s="560"/>
      <c r="C54" s="561"/>
      <c r="D54" s="561"/>
      <c r="E54" s="561"/>
      <c r="F54" s="561"/>
      <c r="G54" s="561"/>
      <c r="H54" s="561"/>
      <c r="I54" s="141"/>
    </row>
  </sheetData>
  <sheetProtection/>
  <mergeCells count="11">
    <mergeCell ref="D14:E14"/>
    <mergeCell ref="F14:F15"/>
    <mergeCell ref="G14:H14"/>
    <mergeCell ref="I12:I15"/>
    <mergeCell ref="A3:H4"/>
    <mergeCell ref="A16:B16"/>
    <mergeCell ref="A12:B15"/>
    <mergeCell ref="C12:H12"/>
    <mergeCell ref="C13:E13"/>
    <mergeCell ref="F13:H13"/>
    <mergeCell ref="C14:C15"/>
  </mergeCells>
  <printOptions horizontalCentered="1"/>
  <pageMargins left="0.984251968503937" right="0.1968503937007874" top="0.1968503937007874" bottom="0.1968503937007874" header="0.5118110236220472" footer="0.5118110236220472"/>
  <pageSetup fitToHeight="1" fitToWidth="1" horizontalDpi="600" verticalDpi="60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</sheetPr>
  <dimension ref="A1:K118"/>
  <sheetViews>
    <sheetView zoomScalePageLayoutView="0" workbookViewId="0" topLeftCell="A100">
      <selection activeCell="B129" sqref="B129"/>
    </sheetView>
  </sheetViews>
  <sheetFormatPr defaultColWidth="9.00390625" defaultRowHeight="12.75"/>
  <cols>
    <col min="1" max="1" width="53.125" style="262" customWidth="1"/>
    <col min="2" max="2" width="9.125" style="262" customWidth="1"/>
    <col min="3" max="3" width="8.125" style="262" customWidth="1"/>
    <col min="4" max="4" width="14.75390625" style="262" customWidth="1"/>
    <col min="5" max="5" width="18.75390625" style="262" customWidth="1"/>
    <col min="6" max="7" width="14.75390625" style="262" customWidth="1"/>
    <col min="8" max="8" width="9.125" style="262" customWidth="1"/>
    <col min="9" max="9" width="13.625" style="262" customWidth="1"/>
    <col min="10" max="10" width="11.75390625" style="262" bestFit="1" customWidth="1"/>
    <col min="11" max="11" width="13.75390625" style="262" customWidth="1"/>
    <col min="12" max="16384" width="9.125" style="262" customWidth="1"/>
  </cols>
  <sheetData>
    <row r="1" spans="1:7" ht="16.5" thickBot="1">
      <c r="A1" s="721" t="s">
        <v>799</v>
      </c>
      <c r="B1" s="721"/>
      <c r="C1" s="721"/>
      <c r="D1" s="721"/>
      <c r="E1" s="721"/>
      <c r="F1" s="260"/>
      <c r="G1" s="261" t="s">
        <v>367</v>
      </c>
    </row>
    <row r="2" spans="1:7" ht="15">
      <c r="A2" s="263"/>
      <c r="B2" s="264"/>
      <c r="C2" s="264"/>
      <c r="D2" s="265"/>
      <c r="E2" s="266"/>
      <c r="F2" s="267" t="s">
        <v>376</v>
      </c>
      <c r="G2" s="268" t="s">
        <v>800</v>
      </c>
    </row>
    <row r="3" spans="1:7" ht="12.75">
      <c r="A3" s="708"/>
      <c r="B3" s="722"/>
      <c r="C3" s="722"/>
      <c r="D3" s="722"/>
      <c r="E3" s="722"/>
      <c r="F3" s="267" t="s">
        <v>377</v>
      </c>
      <c r="G3" s="269"/>
    </row>
    <row r="4" spans="1:7" ht="26.25" customHeight="1">
      <c r="A4" s="270" t="s">
        <v>219</v>
      </c>
      <c r="B4" s="720" t="s">
        <v>260</v>
      </c>
      <c r="C4" s="720"/>
      <c r="D4" s="720"/>
      <c r="E4" s="720"/>
      <c r="F4" s="267" t="s">
        <v>801</v>
      </c>
      <c r="G4" s="271" t="s">
        <v>368</v>
      </c>
    </row>
    <row r="5" spans="1:7" ht="12.75">
      <c r="A5" s="272" t="s">
        <v>617</v>
      </c>
      <c r="B5" s="723"/>
      <c r="C5" s="723"/>
      <c r="D5" s="723"/>
      <c r="E5" s="723"/>
      <c r="F5" s="273"/>
      <c r="G5" s="274"/>
    </row>
    <row r="6" spans="1:7" ht="12.75">
      <c r="A6" s="272" t="s">
        <v>618</v>
      </c>
      <c r="B6" s="718" t="s">
        <v>180</v>
      </c>
      <c r="C6" s="718"/>
      <c r="D6" s="718"/>
      <c r="E6" s="718"/>
      <c r="F6" s="267" t="s">
        <v>802</v>
      </c>
      <c r="G6" s="271"/>
    </row>
    <row r="7" spans="1:7" ht="12.75">
      <c r="A7" s="270" t="s">
        <v>803</v>
      </c>
      <c r="B7" s="719" t="s">
        <v>181</v>
      </c>
      <c r="C7" s="719"/>
      <c r="D7" s="719"/>
      <c r="E7" s="719"/>
      <c r="F7" s="267" t="s">
        <v>801</v>
      </c>
      <c r="G7" s="275"/>
    </row>
    <row r="8" spans="1:7" ht="12.75">
      <c r="A8" s="276" t="s">
        <v>804</v>
      </c>
      <c r="B8" s="720"/>
      <c r="C8" s="720"/>
      <c r="D8" s="720"/>
      <c r="E8" s="720"/>
      <c r="F8" s="267" t="s">
        <v>805</v>
      </c>
      <c r="G8" s="277">
        <v>902</v>
      </c>
    </row>
    <row r="9" spans="1:7" ht="12.75">
      <c r="A9" s="717" t="s">
        <v>806</v>
      </c>
      <c r="B9" s="717"/>
      <c r="C9" s="717"/>
      <c r="D9" s="717"/>
      <c r="E9" s="717"/>
      <c r="F9" s="267"/>
      <c r="G9" s="277"/>
    </row>
    <row r="10" spans="1:7" ht="13.5" thickBot="1">
      <c r="A10" s="278" t="s">
        <v>621</v>
      </c>
      <c r="B10" s="279"/>
      <c r="C10" s="279"/>
      <c r="D10" s="280"/>
      <c r="E10" s="281"/>
      <c r="F10" s="267" t="s">
        <v>807</v>
      </c>
      <c r="G10" s="282" t="s">
        <v>364</v>
      </c>
    </row>
    <row r="11" spans="1:7" ht="15">
      <c r="A11" s="283"/>
      <c r="B11" s="283"/>
      <c r="C11" s="260"/>
      <c r="D11" s="260"/>
      <c r="E11" s="284"/>
      <c r="F11" s="284"/>
      <c r="G11" s="285"/>
    </row>
    <row r="12" spans="1:7" ht="12.75" customHeight="1">
      <c r="A12" s="716" t="s">
        <v>808</v>
      </c>
      <c r="B12" s="699" t="s">
        <v>366</v>
      </c>
      <c r="C12" s="699" t="s">
        <v>809</v>
      </c>
      <c r="D12" s="713" t="s">
        <v>566</v>
      </c>
      <c r="E12" s="713" t="s">
        <v>185</v>
      </c>
      <c r="F12" s="713" t="s">
        <v>983</v>
      </c>
      <c r="G12" s="699" t="s">
        <v>810</v>
      </c>
    </row>
    <row r="13" spans="1:7" ht="18.75" customHeight="1">
      <c r="A13" s="716"/>
      <c r="B13" s="700"/>
      <c r="C13" s="700"/>
      <c r="D13" s="714"/>
      <c r="E13" s="714"/>
      <c r="F13" s="714"/>
      <c r="G13" s="700"/>
    </row>
    <row r="14" spans="1:7" ht="12.75">
      <c r="A14" s="716"/>
      <c r="B14" s="700"/>
      <c r="C14" s="700"/>
      <c r="D14" s="715"/>
      <c r="E14" s="715"/>
      <c r="F14" s="715"/>
      <c r="G14" s="700"/>
    </row>
    <row r="15" spans="1:7" ht="13.5" thickBot="1">
      <c r="A15" s="257">
        <v>1</v>
      </c>
      <c r="B15" s="286" t="s">
        <v>734</v>
      </c>
      <c r="C15" s="287">
        <v>3</v>
      </c>
      <c r="D15" s="287">
        <v>4</v>
      </c>
      <c r="E15" s="287">
        <v>5</v>
      </c>
      <c r="F15" s="287">
        <v>6</v>
      </c>
      <c r="G15" s="287">
        <v>7</v>
      </c>
    </row>
    <row r="16" spans="1:7" ht="24">
      <c r="A16" s="288" t="s">
        <v>302</v>
      </c>
      <c r="B16" s="289" t="s">
        <v>379</v>
      </c>
      <c r="C16" s="290" t="s">
        <v>331</v>
      </c>
      <c r="D16" s="291">
        <f>D17+D18+D19+D20+D23+D30+D35</f>
        <v>569417.52</v>
      </c>
      <c r="E16" s="291">
        <f>E17+E18+E19+E20+E23+E30+E35</f>
        <v>9985049.2</v>
      </c>
      <c r="F16" s="291">
        <f>F17+F18+F19+F20+F23+F30+F35</f>
        <v>151633.07</v>
      </c>
      <c r="G16" s="292">
        <f>D16+E16+F16</f>
        <v>10706099.79</v>
      </c>
    </row>
    <row r="17" spans="1:7" ht="12.75">
      <c r="A17" s="293" t="s">
        <v>811</v>
      </c>
      <c r="B17" s="294" t="s">
        <v>381</v>
      </c>
      <c r="C17" s="295" t="s">
        <v>812</v>
      </c>
      <c r="D17" s="296"/>
      <c r="E17" s="296"/>
      <c r="F17" s="665"/>
      <c r="G17" s="298">
        <f aca="true" t="shared" si="0" ref="G17:G83">D17+E17+F17</f>
        <v>0</v>
      </c>
    </row>
    <row r="18" spans="1:7" ht="12.75">
      <c r="A18" s="293" t="s">
        <v>813</v>
      </c>
      <c r="B18" s="294" t="s">
        <v>382</v>
      </c>
      <c r="C18" s="295" t="s">
        <v>814</v>
      </c>
      <c r="D18" s="296"/>
      <c r="E18" s="641">
        <v>9984000</v>
      </c>
      <c r="F18" s="675">
        <v>151633.07</v>
      </c>
      <c r="G18" s="298">
        <f t="shared" si="0"/>
        <v>10135633.07</v>
      </c>
    </row>
    <row r="19" spans="1:7" ht="24">
      <c r="A19" s="293" t="s">
        <v>815</v>
      </c>
      <c r="B19" s="294" t="s">
        <v>383</v>
      </c>
      <c r="C19" s="295" t="s">
        <v>499</v>
      </c>
      <c r="D19" s="296"/>
      <c r="E19" s="296"/>
      <c r="F19" s="297"/>
      <c r="G19" s="298">
        <f t="shared" si="0"/>
        <v>0</v>
      </c>
    </row>
    <row r="20" spans="1:7" ht="12.75">
      <c r="A20" s="293" t="s">
        <v>816</v>
      </c>
      <c r="B20" s="294" t="s">
        <v>384</v>
      </c>
      <c r="C20" s="295" t="s">
        <v>393</v>
      </c>
      <c r="D20" s="299">
        <f>D21+D22</f>
        <v>0</v>
      </c>
      <c r="E20" s="299">
        <f>E21+E22</f>
        <v>0</v>
      </c>
      <c r="F20" s="299">
        <f>F21+F22</f>
        <v>0</v>
      </c>
      <c r="G20" s="298">
        <f t="shared" si="0"/>
        <v>0</v>
      </c>
    </row>
    <row r="21" spans="1:7" ht="33.75">
      <c r="A21" s="300" t="s">
        <v>817</v>
      </c>
      <c r="B21" s="289" t="s">
        <v>482</v>
      </c>
      <c r="C21" s="295" t="s">
        <v>818</v>
      </c>
      <c r="D21" s="301"/>
      <c r="E21" s="301"/>
      <c r="F21" s="302"/>
      <c r="G21" s="303">
        <f t="shared" si="0"/>
        <v>0</v>
      </c>
    </row>
    <row r="22" spans="1:7" ht="12.75">
      <c r="A22" s="304" t="s">
        <v>819</v>
      </c>
      <c r="B22" s="294" t="s">
        <v>484</v>
      </c>
      <c r="C22" s="295" t="s">
        <v>820</v>
      </c>
      <c r="D22" s="301"/>
      <c r="E22" s="301"/>
      <c r="F22" s="302"/>
      <c r="G22" s="303">
        <f t="shared" si="0"/>
        <v>0</v>
      </c>
    </row>
    <row r="23" spans="1:7" ht="12.75">
      <c r="A23" s="293" t="s">
        <v>821</v>
      </c>
      <c r="B23" s="294" t="s">
        <v>388</v>
      </c>
      <c r="C23" s="295" t="s">
        <v>415</v>
      </c>
      <c r="D23" s="299">
        <f>D24+D25+D29</f>
        <v>0</v>
      </c>
      <c r="E23" s="299">
        <f>E24+E25+E29</f>
        <v>6299913</v>
      </c>
      <c r="F23" s="299">
        <f>F24+F25+F29</f>
        <v>0</v>
      </c>
      <c r="G23" s="298">
        <f t="shared" si="0"/>
        <v>6299913</v>
      </c>
    </row>
    <row r="24" spans="1:7" ht="22.5">
      <c r="A24" s="305" t="s">
        <v>822</v>
      </c>
      <c r="B24" s="289" t="s">
        <v>389</v>
      </c>
      <c r="C24" s="295" t="s">
        <v>416</v>
      </c>
      <c r="D24" s="296"/>
      <c r="E24" s="296"/>
      <c r="F24" s="297"/>
      <c r="G24" s="298">
        <f t="shared" si="0"/>
        <v>0</v>
      </c>
    </row>
    <row r="25" spans="1:7" ht="12.75">
      <c r="A25" s="304" t="s">
        <v>823</v>
      </c>
      <c r="B25" s="294" t="s">
        <v>585</v>
      </c>
      <c r="C25" s="295" t="s">
        <v>417</v>
      </c>
      <c r="D25" s="299">
        <f>D26+D28+D27</f>
        <v>0</v>
      </c>
      <c r="E25" s="299">
        <f>E26+E28+E27</f>
        <v>6299913</v>
      </c>
      <c r="F25" s="299">
        <f>F26+F28+F27</f>
        <v>0</v>
      </c>
      <c r="G25" s="298">
        <f t="shared" si="0"/>
        <v>6299913</v>
      </c>
    </row>
    <row r="26" spans="1:9" ht="22.5">
      <c r="A26" s="306" t="s">
        <v>824</v>
      </c>
      <c r="B26" s="307" t="s">
        <v>390</v>
      </c>
      <c r="C26" s="308" t="s">
        <v>211</v>
      </c>
      <c r="D26" s="309"/>
      <c r="E26" s="309"/>
      <c r="F26" s="310"/>
      <c r="G26" s="298">
        <f t="shared" si="0"/>
        <v>0</v>
      </c>
      <c r="I26" s="162" t="s">
        <v>214</v>
      </c>
    </row>
    <row r="27" spans="1:9" ht="12.75">
      <c r="A27" s="306" t="s">
        <v>212</v>
      </c>
      <c r="B27" s="311" t="s">
        <v>391</v>
      </c>
      <c r="C27" s="308" t="s">
        <v>213</v>
      </c>
      <c r="D27" s="312"/>
      <c r="E27" s="312">
        <f>Баланс!O136</f>
        <v>6299913</v>
      </c>
      <c r="F27" s="312">
        <f>Баланс!J136</f>
        <v>0</v>
      </c>
      <c r="G27" s="298">
        <f t="shared" si="0"/>
        <v>6299913</v>
      </c>
      <c r="I27" s="162" t="s">
        <v>167</v>
      </c>
    </row>
    <row r="28" spans="1:9" ht="12.75">
      <c r="A28" s="313" t="s">
        <v>825</v>
      </c>
      <c r="B28" s="314" t="s">
        <v>826</v>
      </c>
      <c r="C28" s="315" t="s">
        <v>216</v>
      </c>
      <c r="D28" s="301"/>
      <c r="E28" s="301"/>
      <c r="F28" s="302"/>
      <c r="G28" s="303">
        <f t="shared" si="0"/>
        <v>0</v>
      </c>
      <c r="I28" s="162"/>
    </row>
    <row r="29" spans="1:9" ht="12.75">
      <c r="A29" s="316" t="s">
        <v>827</v>
      </c>
      <c r="B29" s="314" t="s">
        <v>828</v>
      </c>
      <c r="C29" s="315" t="s">
        <v>418</v>
      </c>
      <c r="D29" s="301"/>
      <c r="E29" s="301"/>
      <c r="F29" s="302"/>
      <c r="G29" s="303">
        <f t="shared" si="0"/>
        <v>0</v>
      </c>
      <c r="I29" s="162" t="s">
        <v>301</v>
      </c>
    </row>
    <row r="30" spans="1:9" ht="12.75">
      <c r="A30" s="317" t="s">
        <v>829</v>
      </c>
      <c r="B30" s="318" t="s">
        <v>331</v>
      </c>
      <c r="C30" s="319" t="s">
        <v>830</v>
      </c>
      <c r="D30" s="320">
        <f>D31+D32+D33+D34</f>
        <v>569417.52</v>
      </c>
      <c r="E30" s="320">
        <f>E31+E32+E33+E34</f>
        <v>-6298863.8</v>
      </c>
      <c r="F30" s="320">
        <f>F31+F32+F33+F34</f>
        <v>0</v>
      </c>
      <c r="G30" s="303">
        <f t="shared" si="0"/>
        <v>-5729446.279999999</v>
      </c>
      <c r="I30" s="162"/>
    </row>
    <row r="31" spans="1:11" ht="22.5">
      <c r="A31" s="321" t="s">
        <v>208</v>
      </c>
      <c r="B31" s="322" t="s">
        <v>332</v>
      </c>
      <c r="C31" s="323" t="s">
        <v>830</v>
      </c>
      <c r="D31" s="641">
        <v>569417.52</v>
      </c>
      <c r="E31" s="669"/>
      <c r="F31" s="310"/>
      <c r="G31" s="298">
        <f t="shared" si="0"/>
        <v>569417.52</v>
      </c>
      <c r="I31" s="162" t="s">
        <v>215</v>
      </c>
      <c r="K31" s="324"/>
    </row>
    <row r="32" spans="1:9" ht="12.75">
      <c r="A32" s="321" t="s">
        <v>209</v>
      </c>
      <c r="B32" s="322" t="s">
        <v>333</v>
      </c>
      <c r="C32" s="323" t="s">
        <v>830</v>
      </c>
      <c r="D32" s="309"/>
      <c r="E32" s="676">
        <v>-6299913</v>
      </c>
      <c r="F32" s="310"/>
      <c r="G32" s="298">
        <f t="shared" si="0"/>
        <v>-6299913</v>
      </c>
      <c r="I32" s="162" t="s">
        <v>164</v>
      </c>
    </row>
    <row r="33" spans="1:9" ht="12.75">
      <c r="A33" s="321" t="s">
        <v>210</v>
      </c>
      <c r="B33" s="322" t="s">
        <v>334</v>
      </c>
      <c r="C33" s="323" t="s">
        <v>830</v>
      </c>
      <c r="D33" s="309"/>
      <c r="E33" s="641">
        <f>380+669.2</f>
        <v>1049.2</v>
      </c>
      <c r="F33" s="310"/>
      <c r="G33" s="298">
        <f t="shared" si="0"/>
        <v>1049.2</v>
      </c>
      <c r="I33" s="163" t="s">
        <v>165</v>
      </c>
    </row>
    <row r="34" spans="1:9" ht="12.75">
      <c r="A34" s="321" t="s">
        <v>831</v>
      </c>
      <c r="B34" s="322" t="s">
        <v>335</v>
      </c>
      <c r="C34" s="323" t="s">
        <v>830</v>
      </c>
      <c r="D34" s="309"/>
      <c r="E34" s="309"/>
      <c r="F34" s="310"/>
      <c r="G34" s="298">
        <f t="shared" si="0"/>
        <v>0</v>
      </c>
      <c r="I34" s="162" t="s">
        <v>166</v>
      </c>
    </row>
    <row r="35" spans="1:9" ht="13.5" thickBot="1">
      <c r="A35" s="325" t="s">
        <v>832</v>
      </c>
      <c r="B35" s="326" t="s">
        <v>833</v>
      </c>
      <c r="C35" s="295">
        <v>130</v>
      </c>
      <c r="D35" s="327"/>
      <c r="E35" s="327"/>
      <c r="F35" s="328"/>
      <c r="G35" s="329">
        <f t="shared" si="0"/>
        <v>0</v>
      </c>
      <c r="I35" s="562"/>
    </row>
    <row r="36" spans="1:7" ht="24">
      <c r="A36" s="330" t="s">
        <v>303</v>
      </c>
      <c r="B36" s="331" t="s">
        <v>393</v>
      </c>
      <c r="C36" s="332" t="s">
        <v>834</v>
      </c>
      <c r="D36" s="333">
        <f>D37+D41+D48+D51+D54+D57+D60+D61+D65</f>
        <v>569417.52</v>
      </c>
      <c r="E36" s="333">
        <f>E37+E41+E48+E51+E54+E57+E60+E61+E65</f>
        <v>10227926.339999998</v>
      </c>
      <c r="F36" s="333">
        <f>F37+F41+F48+F51+F54+F57+F60+F61+F65</f>
        <v>179858.95</v>
      </c>
      <c r="G36" s="334">
        <f t="shared" si="0"/>
        <v>10977202.809999997</v>
      </c>
    </row>
    <row r="37" spans="1:7" ht="12.75">
      <c r="A37" s="335" t="s">
        <v>835</v>
      </c>
      <c r="B37" s="294" t="s">
        <v>836</v>
      </c>
      <c r="C37" s="336" t="s">
        <v>395</v>
      </c>
      <c r="D37" s="320">
        <f>D38+D39+D40</f>
        <v>0</v>
      </c>
      <c r="E37" s="320">
        <f>E38+E39+E40</f>
        <v>8081604.13</v>
      </c>
      <c r="F37" s="320">
        <f>F38+F39+F40</f>
        <v>0</v>
      </c>
      <c r="G37" s="303">
        <f t="shared" si="0"/>
        <v>8081604.13</v>
      </c>
    </row>
    <row r="38" spans="1:7" ht="22.5">
      <c r="A38" s="337" t="s">
        <v>837</v>
      </c>
      <c r="B38" s="289" t="s">
        <v>838</v>
      </c>
      <c r="C38" s="336" t="s">
        <v>396</v>
      </c>
      <c r="D38" s="296">
        <f>фактические!E4</f>
        <v>0</v>
      </c>
      <c r="E38" s="296">
        <f>фактические!K4</f>
        <v>6174048.97</v>
      </c>
      <c r="F38" s="296">
        <f>фактические!Q4</f>
        <v>0</v>
      </c>
      <c r="G38" s="298">
        <f t="shared" si="0"/>
        <v>6174048.97</v>
      </c>
    </row>
    <row r="39" spans="1:7" ht="12.75">
      <c r="A39" s="337" t="s">
        <v>839</v>
      </c>
      <c r="B39" s="294" t="s">
        <v>840</v>
      </c>
      <c r="C39" s="336" t="s">
        <v>397</v>
      </c>
      <c r="D39" s="296">
        <f>фактические!E5</f>
        <v>0</v>
      </c>
      <c r="E39" s="296">
        <f>фактические!K5</f>
        <v>6230</v>
      </c>
      <c r="F39" s="296">
        <f>фактические!Q5</f>
        <v>0</v>
      </c>
      <c r="G39" s="298">
        <f t="shared" si="0"/>
        <v>6230</v>
      </c>
    </row>
    <row r="40" spans="1:7" ht="12.75">
      <c r="A40" s="338" t="s">
        <v>841</v>
      </c>
      <c r="B40" s="339" t="s">
        <v>842</v>
      </c>
      <c r="C40" s="340" t="s">
        <v>398</v>
      </c>
      <c r="D40" s="296">
        <f>фактические!E6</f>
        <v>0</v>
      </c>
      <c r="E40" s="296">
        <f>фактические!K6</f>
        <v>1901325.16</v>
      </c>
      <c r="F40" s="296">
        <f>фактические!Q6</f>
        <v>0</v>
      </c>
      <c r="G40" s="342">
        <f t="shared" si="0"/>
        <v>1901325.16</v>
      </c>
    </row>
    <row r="41" spans="1:7" ht="12.75">
      <c r="A41" s="293" t="s">
        <v>843</v>
      </c>
      <c r="B41" s="294" t="s">
        <v>415</v>
      </c>
      <c r="C41" s="336" t="s">
        <v>844</v>
      </c>
      <c r="D41" s="343">
        <f>SUM(D42:D47)</f>
        <v>0</v>
      </c>
      <c r="E41" s="343">
        <f>SUM(E42:E47)</f>
        <v>1603570.25</v>
      </c>
      <c r="F41" s="343">
        <f>SUM(F42:F47)</f>
        <v>24500</v>
      </c>
      <c r="G41" s="342">
        <f t="shared" si="0"/>
        <v>1628070.25</v>
      </c>
    </row>
    <row r="42" spans="1:7" ht="22.5">
      <c r="A42" s="337" t="s">
        <v>845</v>
      </c>
      <c r="B42" s="289" t="s">
        <v>416</v>
      </c>
      <c r="C42" s="336" t="s">
        <v>846</v>
      </c>
      <c r="D42" s="296">
        <f>фактические!E7</f>
        <v>0</v>
      </c>
      <c r="E42" s="296">
        <f>фактические!K7</f>
        <v>34218.56</v>
      </c>
      <c r="F42" s="296">
        <f>фактические!Q7</f>
        <v>0</v>
      </c>
      <c r="G42" s="298">
        <f t="shared" si="0"/>
        <v>34218.56</v>
      </c>
    </row>
    <row r="43" spans="1:7" ht="12.75">
      <c r="A43" s="304" t="s">
        <v>847</v>
      </c>
      <c r="B43" s="294" t="s">
        <v>417</v>
      </c>
      <c r="C43" s="336" t="s">
        <v>848</v>
      </c>
      <c r="D43" s="296">
        <f>фактические!E8</f>
        <v>0</v>
      </c>
      <c r="E43" s="296">
        <f>фактические!K8</f>
        <v>0</v>
      </c>
      <c r="F43" s="296">
        <f>фактические!Q8</f>
        <v>0</v>
      </c>
      <c r="G43" s="303">
        <f t="shared" si="0"/>
        <v>0</v>
      </c>
    </row>
    <row r="44" spans="1:7" ht="12.75">
      <c r="A44" s="304" t="s">
        <v>849</v>
      </c>
      <c r="B44" s="294" t="s">
        <v>418</v>
      </c>
      <c r="C44" s="336" t="s">
        <v>850</v>
      </c>
      <c r="D44" s="296">
        <f>фактические!E9</f>
        <v>0</v>
      </c>
      <c r="E44" s="296">
        <f>фактические!K9</f>
        <v>1232571.06</v>
      </c>
      <c r="F44" s="296">
        <f>фактические!Q9</f>
        <v>20000</v>
      </c>
      <c r="G44" s="303">
        <f t="shared" si="0"/>
        <v>1252571.06</v>
      </c>
    </row>
    <row r="45" spans="1:7" ht="12.75">
      <c r="A45" s="304" t="s">
        <v>851</v>
      </c>
      <c r="B45" s="294" t="s">
        <v>419</v>
      </c>
      <c r="C45" s="336" t="s">
        <v>852</v>
      </c>
      <c r="D45" s="296">
        <f>фактические!E10</f>
        <v>0</v>
      </c>
      <c r="E45" s="296">
        <f>фактические!K10</f>
        <v>0</v>
      </c>
      <c r="F45" s="296">
        <f>фактические!Q10</f>
        <v>0</v>
      </c>
      <c r="G45" s="298">
        <f t="shared" si="0"/>
        <v>0</v>
      </c>
    </row>
    <row r="46" spans="1:7" ht="12.75">
      <c r="A46" s="304" t="s">
        <v>853</v>
      </c>
      <c r="B46" s="294" t="s">
        <v>420</v>
      </c>
      <c r="C46" s="336" t="s">
        <v>854</v>
      </c>
      <c r="D46" s="296">
        <f>фактические!E11</f>
        <v>0</v>
      </c>
      <c r="E46" s="296">
        <f>фактические!K11</f>
        <v>141621.17</v>
      </c>
      <c r="F46" s="296">
        <f>фактические!Q11</f>
        <v>0</v>
      </c>
      <c r="G46" s="298">
        <f t="shared" si="0"/>
        <v>141621.17</v>
      </c>
    </row>
    <row r="47" spans="1:7" ht="12.75">
      <c r="A47" s="304" t="s">
        <v>855</v>
      </c>
      <c r="B47" s="294" t="s">
        <v>421</v>
      </c>
      <c r="C47" s="336" t="s">
        <v>856</v>
      </c>
      <c r="D47" s="296">
        <f>фактические!E12</f>
        <v>0</v>
      </c>
      <c r="E47" s="296">
        <f>фактические!K12</f>
        <v>195159.46</v>
      </c>
      <c r="F47" s="296">
        <f>фактические!Q12</f>
        <v>4500</v>
      </c>
      <c r="G47" s="298">
        <f t="shared" si="0"/>
        <v>199659.46</v>
      </c>
    </row>
    <row r="48" spans="1:7" ht="12.75">
      <c r="A48" s="317" t="s">
        <v>857</v>
      </c>
      <c r="B48" s="318" t="s">
        <v>858</v>
      </c>
      <c r="C48" s="344" t="s">
        <v>400</v>
      </c>
      <c r="D48" s="299">
        <f>D49+D50</f>
        <v>0</v>
      </c>
      <c r="E48" s="299">
        <f>E49+E50</f>
        <v>0</v>
      </c>
      <c r="F48" s="299">
        <f>F49+F50</f>
        <v>0</v>
      </c>
      <c r="G48" s="298">
        <f t="shared" si="0"/>
        <v>0</v>
      </c>
    </row>
    <row r="49" spans="1:7" ht="22.5">
      <c r="A49" s="337" t="s">
        <v>859</v>
      </c>
      <c r="B49" s="345" t="s">
        <v>860</v>
      </c>
      <c r="C49" s="319" t="s">
        <v>649</v>
      </c>
      <c r="D49" s="301"/>
      <c r="E49" s="301"/>
      <c r="F49" s="301"/>
      <c r="G49" s="303">
        <f t="shared" si="0"/>
        <v>0</v>
      </c>
    </row>
    <row r="50" spans="1:7" ht="12.75">
      <c r="A50" s="337" t="s">
        <v>861</v>
      </c>
      <c r="B50" s="345" t="s">
        <v>862</v>
      </c>
      <c r="C50" s="336" t="s">
        <v>650</v>
      </c>
      <c r="D50" s="296"/>
      <c r="E50" s="296"/>
      <c r="F50" s="296"/>
      <c r="G50" s="298">
        <f t="shared" si="0"/>
        <v>0</v>
      </c>
    </row>
    <row r="51" spans="1:7" ht="12.75">
      <c r="A51" s="293" t="s">
        <v>863</v>
      </c>
      <c r="B51" s="294" t="s">
        <v>395</v>
      </c>
      <c r="C51" s="336" t="s">
        <v>657</v>
      </c>
      <c r="D51" s="343">
        <f>D52+D53</f>
        <v>0</v>
      </c>
      <c r="E51" s="343">
        <f>E52+E53</f>
        <v>0</v>
      </c>
      <c r="F51" s="343">
        <f>F52+F53</f>
        <v>0</v>
      </c>
      <c r="G51" s="342">
        <f t="shared" si="0"/>
        <v>0</v>
      </c>
    </row>
    <row r="52" spans="1:7" ht="33.75">
      <c r="A52" s="346" t="s">
        <v>864</v>
      </c>
      <c r="B52" s="289" t="s">
        <v>396</v>
      </c>
      <c r="C52" s="336" t="s">
        <v>865</v>
      </c>
      <c r="D52" s="296"/>
      <c r="E52" s="296"/>
      <c r="F52" s="296"/>
      <c r="G52" s="298">
        <f t="shared" si="0"/>
        <v>0</v>
      </c>
    </row>
    <row r="53" spans="1:7" ht="22.5">
      <c r="A53" s="347" t="s">
        <v>866</v>
      </c>
      <c r="B53" s="289" t="s">
        <v>397</v>
      </c>
      <c r="C53" s="336" t="s">
        <v>867</v>
      </c>
      <c r="D53" s="301"/>
      <c r="E53" s="301"/>
      <c r="F53" s="301"/>
      <c r="G53" s="303">
        <f t="shared" si="0"/>
        <v>0</v>
      </c>
    </row>
    <row r="54" spans="1:7" ht="12.75">
      <c r="A54" s="293" t="s">
        <v>868</v>
      </c>
      <c r="B54" s="289" t="s">
        <v>400</v>
      </c>
      <c r="C54" s="336" t="s">
        <v>869</v>
      </c>
      <c r="D54" s="320">
        <f>D55+D56</f>
        <v>0</v>
      </c>
      <c r="E54" s="320">
        <f>E55+E56</f>
        <v>0</v>
      </c>
      <c r="F54" s="320">
        <f>F55+F56</f>
        <v>0</v>
      </c>
      <c r="G54" s="303">
        <f t="shared" si="0"/>
        <v>0</v>
      </c>
    </row>
    <row r="55" spans="1:7" ht="33.75">
      <c r="A55" s="305" t="s">
        <v>870</v>
      </c>
      <c r="B55" s="289" t="s">
        <v>650</v>
      </c>
      <c r="C55" s="336" t="s">
        <v>871</v>
      </c>
      <c r="D55" s="296"/>
      <c r="E55" s="296"/>
      <c r="F55" s="296"/>
      <c r="G55" s="298">
        <f t="shared" si="0"/>
        <v>0</v>
      </c>
    </row>
    <row r="56" spans="1:7" ht="12.75">
      <c r="A56" s="304" t="s">
        <v>872</v>
      </c>
      <c r="B56" s="294" t="s">
        <v>651</v>
      </c>
      <c r="C56" s="336" t="s">
        <v>873</v>
      </c>
      <c r="D56" s="296"/>
      <c r="E56" s="296"/>
      <c r="F56" s="296"/>
      <c r="G56" s="298">
        <f t="shared" si="0"/>
        <v>0</v>
      </c>
    </row>
    <row r="57" spans="1:7" ht="12.75">
      <c r="A57" s="293" t="s">
        <v>874</v>
      </c>
      <c r="B57" s="294" t="s">
        <v>657</v>
      </c>
      <c r="C57" s="336" t="s">
        <v>409</v>
      </c>
      <c r="D57" s="299">
        <f>D58+D59</f>
        <v>0</v>
      </c>
      <c r="E57" s="299">
        <f>E58+E59</f>
        <v>0</v>
      </c>
      <c r="F57" s="299">
        <f>F58+F59</f>
        <v>0</v>
      </c>
      <c r="G57" s="298">
        <f t="shared" si="0"/>
        <v>0</v>
      </c>
    </row>
    <row r="58" spans="1:7" ht="22.5">
      <c r="A58" s="304" t="s">
        <v>875</v>
      </c>
      <c r="B58" s="294" t="s">
        <v>867</v>
      </c>
      <c r="C58" s="336" t="s">
        <v>697</v>
      </c>
      <c r="D58" s="296">
        <f>фактические!E16</f>
        <v>0</v>
      </c>
      <c r="E58" s="301">
        <f>фактические!K16</f>
        <v>0</v>
      </c>
      <c r="F58" s="296"/>
      <c r="G58" s="298">
        <f t="shared" si="0"/>
        <v>0</v>
      </c>
    </row>
    <row r="59" spans="1:7" ht="22.5">
      <c r="A59" s="348" t="s">
        <v>876</v>
      </c>
      <c r="B59" s="294" t="s">
        <v>877</v>
      </c>
      <c r="C59" s="349" t="s">
        <v>698</v>
      </c>
      <c r="D59" s="296">
        <f>фактические!E17</f>
        <v>0</v>
      </c>
      <c r="E59" s="301">
        <f>фактические!K17</f>
        <v>0</v>
      </c>
      <c r="F59" s="296"/>
      <c r="G59" s="298">
        <f t="shared" si="0"/>
        <v>0</v>
      </c>
    </row>
    <row r="60" spans="1:7" ht="12.75">
      <c r="A60" s="350" t="s">
        <v>878</v>
      </c>
      <c r="B60" s="339" t="s">
        <v>869</v>
      </c>
      <c r="C60" s="351" t="s">
        <v>358</v>
      </c>
      <c r="D60" s="296">
        <f>фактические!E18</f>
        <v>0</v>
      </c>
      <c r="E60" s="301">
        <f>фактические!K18</f>
        <v>204689.18</v>
      </c>
      <c r="F60" s="301"/>
      <c r="G60" s="303">
        <f t="shared" si="0"/>
        <v>204689.18</v>
      </c>
    </row>
    <row r="61" spans="1:7" ht="12.75">
      <c r="A61" s="350" t="s">
        <v>879</v>
      </c>
      <c r="B61" s="294" t="s">
        <v>409</v>
      </c>
      <c r="C61" s="336" t="s">
        <v>705</v>
      </c>
      <c r="D61" s="320">
        <f>SUM(D62:D64)</f>
        <v>569417.52</v>
      </c>
      <c r="E61" s="320">
        <f>SUM(E62:E64)</f>
        <v>338062.78</v>
      </c>
      <c r="F61" s="320">
        <f>SUM(F62:F64)</f>
        <v>155358.95</v>
      </c>
      <c r="G61" s="303">
        <f t="shared" si="0"/>
        <v>1062839.25</v>
      </c>
    </row>
    <row r="62" spans="1:9" ht="22.5">
      <c r="A62" s="304" t="s">
        <v>880</v>
      </c>
      <c r="B62" s="289" t="s">
        <v>696</v>
      </c>
      <c r="C62" s="336" t="s">
        <v>706</v>
      </c>
      <c r="D62" s="301"/>
      <c r="E62" s="679">
        <v>275341.25</v>
      </c>
      <c r="F62" s="301"/>
      <c r="G62" s="303">
        <f t="shared" si="0"/>
        <v>275341.25</v>
      </c>
      <c r="I62" s="324">
        <f>'НФА 4'!F23</f>
        <v>275341.25</v>
      </c>
    </row>
    <row r="63" spans="1:7" ht="12.75">
      <c r="A63" s="347" t="s">
        <v>881</v>
      </c>
      <c r="B63" s="294" t="s">
        <v>699</v>
      </c>
      <c r="C63" s="336" t="s">
        <v>707</v>
      </c>
      <c r="D63" s="638">
        <f>фактические!E20</f>
        <v>569417.52</v>
      </c>
      <c r="E63" s="680">
        <f>фактические!K20+669.2+380</f>
        <v>62721.53</v>
      </c>
      <c r="F63" s="638">
        <f>фактические!Q20</f>
        <v>155358.95</v>
      </c>
      <c r="G63" s="303">
        <f t="shared" si="0"/>
        <v>787498</v>
      </c>
    </row>
    <row r="64" spans="1:7" ht="12.75">
      <c r="A64" s="305" t="s">
        <v>882</v>
      </c>
      <c r="B64" s="294" t="s">
        <v>704</v>
      </c>
      <c r="C64" s="336" t="s">
        <v>708</v>
      </c>
      <c r="D64" s="301"/>
      <c r="E64" s="301"/>
      <c r="F64" s="301"/>
      <c r="G64" s="303">
        <f t="shared" si="0"/>
        <v>0</v>
      </c>
    </row>
    <row r="65" spans="1:7" ht="12.75">
      <c r="A65" s="352" t="s">
        <v>883</v>
      </c>
      <c r="B65" s="339" t="s">
        <v>358</v>
      </c>
      <c r="C65" s="353"/>
      <c r="D65" s="301"/>
      <c r="E65" s="301"/>
      <c r="F65" s="302"/>
      <c r="G65" s="303">
        <f t="shared" si="0"/>
        <v>0</v>
      </c>
    </row>
    <row r="66" spans="1:7" ht="22.5">
      <c r="A66" s="354" t="s">
        <v>304</v>
      </c>
      <c r="B66" s="355" t="s">
        <v>884</v>
      </c>
      <c r="C66" s="356"/>
      <c r="D66" s="357">
        <f>D68-D69+D70</f>
        <v>0</v>
      </c>
      <c r="E66" s="357">
        <f>E68-E69+E70</f>
        <v>-242877.13999999873</v>
      </c>
      <c r="F66" s="357">
        <f>F68-F69+F70</f>
        <v>-28225.880000000005</v>
      </c>
      <c r="G66" s="358">
        <f t="shared" si="0"/>
        <v>-271103.01999999874</v>
      </c>
    </row>
    <row r="67" spans="1:7" ht="22.5">
      <c r="A67" s="354" t="s">
        <v>304</v>
      </c>
      <c r="B67" s="355"/>
      <c r="C67" s="356"/>
      <c r="D67" s="357">
        <f>D71+D87</f>
        <v>0</v>
      </c>
      <c r="E67" s="357">
        <f>E71+E87</f>
        <v>-242877.13999999873</v>
      </c>
      <c r="F67" s="357">
        <f>F71+F87</f>
        <v>-28225.880000000005</v>
      </c>
      <c r="G67" s="358">
        <f t="shared" si="0"/>
        <v>-271103.01999999874</v>
      </c>
    </row>
    <row r="68" spans="1:7" ht="24">
      <c r="A68" s="317" t="s">
        <v>885</v>
      </c>
      <c r="B68" s="339" t="s">
        <v>886</v>
      </c>
      <c r="C68" s="359"/>
      <c r="D68" s="301">
        <f>D16-D36</f>
        <v>0</v>
      </c>
      <c r="E68" s="301">
        <f>E16-E36</f>
        <v>-242877.13999999873</v>
      </c>
      <c r="F68" s="301">
        <f>F16-F36</f>
        <v>-28225.880000000005</v>
      </c>
      <c r="G68" s="303">
        <f t="shared" si="0"/>
        <v>-271103.01999999874</v>
      </c>
    </row>
    <row r="69" spans="1:7" ht="12.75">
      <c r="A69" s="317" t="s">
        <v>887</v>
      </c>
      <c r="B69" s="339" t="s">
        <v>888</v>
      </c>
      <c r="C69" s="359"/>
      <c r="D69" s="301"/>
      <c r="E69" s="301"/>
      <c r="F69" s="302"/>
      <c r="G69" s="303">
        <f t="shared" si="0"/>
        <v>0</v>
      </c>
    </row>
    <row r="70" spans="1:7" ht="12.75">
      <c r="A70" s="360" t="s">
        <v>217</v>
      </c>
      <c r="B70" s="322" t="s">
        <v>218</v>
      </c>
      <c r="C70" s="361"/>
      <c r="D70" s="312"/>
      <c r="E70" s="312"/>
      <c r="F70" s="362"/>
      <c r="G70" s="303">
        <f t="shared" si="0"/>
        <v>0</v>
      </c>
    </row>
    <row r="71" spans="1:7" ht="22.5">
      <c r="A71" s="363" t="s">
        <v>305</v>
      </c>
      <c r="B71" s="294" t="s">
        <v>422</v>
      </c>
      <c r="C71" s="359"/>
      <c r="D71" s="320">
        <f>D72+D75+D78+D81+D84</f>
        <v>0</v>
      </c>
      <c r="E71" s="320">
        <f>E72+E75+E78+E81+E84</f>
        <v>-6486954.25</v>
      </c>
      <c r="F71" s="320">
        <f>F72+F75+F78+F81+F84</f>
        <v>0</v>
      </c>
      <c r="G71" s="303">
        <f t="shared" si="0"/>
        <v>-6486954.25</v>
      </c>
    </row>
    <row r="72" spans="1:9" ht="12.75">
      <c r="A72" s="293" t="s">
        <v>889</v>
      </c>
      <c r="B72" s="294" t="s">
        <v>410</v>
      </c>
      <c r="C72" s="364"/>
      <c r="D72" s="299">
        <f>D73-D74</f>
        <v>0</v>
      </c>
      <c r="E72" s="299">
        <f>E73-E74</f>
        <v>-187041.25</v>
      </c>
      <c r="F72" s="299">
        <f>F73-F74</f>
        <v>0</v>
      </c>
      <c r="G72" s="298">
        <f t="shared" si="0"/>
        <v>-187041.25</v>
      </c>
      <c r="I72" s="324"/>
    </row>
    <row r="73" spans="1:11" ht="22.5">
      <c r="A73" s="304" t="s">
        <v>890</v>
      </c>
      <c r="B73" s="289" t="s">
        <v>891</v>
      </c>
      <c r="C73" s="336" t="s">
        <v>422</v>
      </c>
      <c r="D73" s="301"/>
      <c r="E73" s="679">
        <f>88300+380-380</f>
        <v>88300</v>
      </c>
      <c r="F73" s="302"/>
      <c r="G73" s="303">
        <f t="shared" si="0"/>
        <v>88300</v>
      </c>
      <c r="I73" s="324">
        <f>'НФА 4'!E13</f>
        <v>88300</v>
      </c>
      <c r="K73" s="324">
        <f>E73-I73</f>
        <v>0</v>
      </c>
    </row>
    <row r="74" spans="1:7" ht="12.75">
      <c r="A74" s="304" t="s">
        <v>892</v>
      </c>
      <c r="B74" s="294" t="s">
        <v>893</v>
      </c>
      <c r="C74" s="336" t="s">
        <v>425</v>
      </c>
      <c r="D74" s="296"/>
      <c r="E74" s="641">
        <v>275341.25</v>
      </c>
      <c r="F74" s="297"/>
      <c r="G74" s="298">
        <f t="shared" si="0"/>
        <v>275341.25</v>
      </c>
    </row>
    <row r="75" spans="1:7" ht="12.75">
      <c r="A75" s="293" t="s">
        <v>894</v>
      </c>
      <c r="B75" s="294" t="s">
        <v>423</v>
      </c>
      <c r="C75" s="359"/>
      <c r="D75" s="320">
        <f>D76-D77</f>
        <v>0</v>
      </c>
      <c r="E75" s="320">
        <f>E76-E77</f>
        <v>0</v>
      </c>
      <c r="F75" s="320">
        <f>F76-F77</f>
        <v>0</v>
      </c>
      <c r="G75" s="303">
        <f t="shared" si="0"/>
        <v>0</v>
      </c>
    </row>
    <row r="76" spans="1:7" ht="22.5">
      <c r="A76" s="304" t="s">
        <v>895</v>
      </c>
      <c r="B76" s="289" t="s">
        <v>424</v>
      </c>
      <c r="C76" s="336" t="s">
        <v>410</v>
      </c>
      <c r="D76" s="341"/>
      <c r="E76" s="341"/>
      <c r="F76" s="365"/>
      <c r="G76" s="342">
        <f t="shared" si="0"/>
        <v>0</v>
      </c>
    </row>
    <row r="77" spans="1:7" ht="12.75">
      <c r="A77" s="304" t="s">
        <v>896</v>
      </c>
      <c r="B77" s="294" t="s">
        <v>897</v>
      </c>
      <c r="C77" s="336" t="s">
        <v>898</v>
      </c>
      <c r="D77" s="296"/>
      <c r="E77" s="296"/>
      <c r="F77" s="297"/>
      <c r="G77" s="298">
        <f t="shared" si="0"/>
        <v>0</v>
      </c>
    </row>
    <row r="78" spans="1:7" ht="12.75">
      <c r="A78" s="293" t="s">
        <v>899</v>
      </c>
      <c r="B78" s="294" t="s">
        <v>900</v>
      </c>
      <c r="C78" s="366"/>
      <c r="D78" s="320">
        <f>D79-D80</f>
        <v>0</v>
      </c>
      <c r="E78" s="320">
        <f>E79-E80</f>
        <v>-6299913</v>
      </c>
      <c r="F78" s="320">
        <f>F79-F80</f>
        <v>0</v>
      </c>
      <c r="G78" s="303">
        <f t="shared" si="0"/>
        <v>-6299913</v>
      </c>
    </row>
    <row r="79" spans="1:7" ht="22.5">
      <c r="A79" s="304" t="s">
        <v>901</v>
      </c>
      <c r="B79" s="289" t="s">
        <v>902</v>
      </c>
      <c r="C79" s="336" t="s">
        <v>423</v>
      </c>
      <c r="D79" s="301"/>
      <c r="E79" s="301"/>
      <c r="F79" s="302"/>
      <c r="G79" s="303">
        <f t="shared" si="0"/>
        <v>0</v>
      </c>
    </row>
    <row r="80" spans="1:7" ht="12.75">
      <c r="A80" s="304" t="s">
        <v>903</v>
      </c>
      <c r="B80" s="294" t="s">
        <v>904</v>
      </c>
      <c r="C80" s="349" t="s">
        <v>905</v>
      </c>
      <c r="D80" s="296"/>
      <c r="E80" s="641">
        <v>6299913</v>
      </c>
      <c r="F80" s="297"/>
      <c r="G80" s="298">
        <f t="shared" si="0"/>
        <v>6299913</v>
      </c>
    </row>
    <row r="81" spans="1:7" ht="12.75">
      <c r="A81" s="293" t="s">
        <v>906</v>
      </c>
      <c r="B81" s="289" t="s">
        <v>907</v>
      </c>
      <c r="C81" s="367"/>
      <c r="D81" s="299">
        <f>D82-D83</f>
        <v>0</v>
      </c>
      <c r="E81" s="299">
        <f>E82-E83</f>
        <v>0</v>
      </c>
      <c r="F81" s="299">
        <f>F82-F83</f>
        <v>0</v>
      </c>
      <c r="G81" s="298">
        <f t="shared" si="0"/>
        <v>0</v>
      </c>
    </row>
    <row r="82" spans="1:7" ht="22.5">
      <c r="A82" s="304" t="s">
        <v>908</v>
      </c>
      <c r="B82" s="289" t="s">
        <v>909</v>
      </c>
      <c r="C82" s="336" t="s">
        <v>910</v>
      </c>
      <c r="D82" s="685">
        <f>фактические!D20</f>
        <v>569417.52</v>
      </c>
      <c r="E82" s="680">
        <v>62721.53</v>
      </c>
      <c r="F82" s="659">
        <v>155358.95</v>
      </c>
      <c r="G82" s="342">
        <f t="shared" si="0"/>
        <v>787498</v>
      </c>
    </row>
    <row r="83" spans="1:7" ht="12.75">
      <c r="A83" s="305" t="s">
        <v>911</v>
      </c>
      <c r="B83" s="294" t="s">
        <v>912</v>
      </c>
      <c r="C83" s="349" t="s">
        <v>913</v>
      </c>
      <c r="D83" s="637">
        <f>фактические!E20</f>
        <v>569417.52</v>
      </c>
      <c r="E83" s="641">
        <f>E63</f>
        <v>62721.53</v>
      </c>
      <c r="F83" s="641">
        <f>F63</f>
        <v>155358.95</v>
      </c>
      <c r="G83" s="298">
        <f t="shared" si="0"/>
        <v>787498</v>
      </c>
    </row>
    <row r="84" spans="1:7" ht="24">
      <c r="A84" s="293" t="s">
        <v>914</v>
      </c>
      <c r="B84" s="339" t="s">
        <v>535</v>
      </c>
      <c r="C84" s="351"/>
      <c r="D84" s="320">
        <f>D85-D86</f>
        <v>0</v>
      </c>
      <c r="E84" s="320">
        <f>E85-E86</f>
        <v>0</v>
      </c>
      <c r="F84" s="320">
        <f>F85-F86</f>
        <v>0</v>
      </c>
      <c r="G84" s="303">
        <f aca="true" t="shared" si="1" ref="G84:G116">D84+E84+F84</f>
        <v>0</v>
      </c>
    </row>
    <row r="85" spans="1:7" ht="22.5">
      <c r="A85" s="304" t="s">
        <v>915</v>
      </c>
      <c r="B85" s="339" t="s">
        <v>536</v>
      </c>
      <c r="C85" s="351"/>
      <c r="D85" s="301"/>
      <c r="E85" s="301"/>
      <c r="F85" s="302"/>
      <c r="G85" s="303">
        <f t="shared" si="1"/>
        <v>0</v>
      </c>
    </row>
    <row r="86" spans="1:7" ht="12.75">
      <c r="A86" s="316" t="s">
        <v>916</v>
      </c>
      <c r="B86" s="339" t="s">
        <v>538</v>
      </c>
      <c r="C86" s="351"/>
      <c r="D86" s="301"/>
      <c r="E86" s="301"/>
      <c r="F86" s="302"/>
      <c r="G86" s="303">
        <f t="shared" si="1"/>
        <v>0</v>
      </c>
    </row>
    <row r="87" spans="1:7" ht="24">
      <c r="A87" s="368" t="s">
        <v>306</v>
      </c>
      <c r="B87" s="294" t="s">
        <v>917</v>
      </c>
      <c r="C87" s="336"/>
      <c r="D87" s="320">
        <f>D88-D107</f>
        <v>0</v>
      </c>
      <c r="E87" s="320">
        <f>E88-E107</f>
        <v>6244077.110000001</v>
      </c>
      <c r="F87" s="320">
        <f>F88-F107</f>
        <v>-28225.880000000005</v>
      </c>
      <c r="G87" s="303">
        <f t="shared" si="1"/>
        <v>6215851.230000001</v>
      </c>
    </row>
    <row r="88" spans="1:7" ht="22.5">
      <c r="A88" s="363" t="s">
        <v>307</v>
      </c>
      <c r="B88" s="294" t="s">
        <v>918</v>
      </c>
      <c r="C88" s="336"/>
      <c r="D88" s="320">
        <f>D89+D92+D95+D98+D101+D104</f>
        <v>0</v>
      </c>
      <c r="E88" s="320">
        <f>E89+E92+E95+E98+E101+E104</f>
        <v>6227504.960000001</v>
      </c>
      <c r="F88" s="320">
        <f>F89+F92+F95+F98+F101+F104</f>
        <v>-28225.880000000005</v>
      </c>
      <c r="G88" s="303">
        <f t="shared" si="1"/>
        <v>6199279.080000001</v>
      </c>
    </row>
    <row r="89" spans="1:7" ht="12.75">
      <c r="A89" s="293" t="s">
        <v>919</v>
      </c>
      <c r="B89" s="294" t="s">
        <v>425</v>
      </c>
      <c r="C89" s="336"/>
      <c r="D89" s="299">
        <f>D90-D91</f>
        <v>0</v>
      </c>
      <c r="E89" s="299">
        <f>E90-E91</f>
        <v>-72408.0399999991</v>
      </c>
      <c r="F89" s="299">
        <f>F90-F91</f>
        <v>-28225.880000000005</v>
      </c>
      <c r="G89" s="298">
        <f t="shared" si="1"/>
        <v>-100633.91999999911</v>
      </c>
    </row>
    <row r="90" spans="1:10" ht="22.5">
      <c r="A90" s="347" t="s">
        <v>920</v>
      </c>
      <c r="B90" s="289" t="s">
        <v>921</v>
      </c>
      <c r="C90" s="336" t="s">
        <v>360</v>
      </c>
      <c r="D90" s="637">
        <v>569417.52</v>
      </c>
      <c r="E90" s="641">
        <v>9984000</v>
      </c>
      <c r="F90" s="675">
        <v>151633.07</v>
      </c>
      <c r="G90" s="298">
        <f t="shared" si="1"/>
        <v>10705050.59</v>
      </c>
      <c r="J90" s="324">
        <f>I90-F90</f>
        <v>-151633.07</v>
      </c>
    </row>
    <row r="91" spans="1:10" ht="12.75">
      <c r="A91" s="305" t="s">
        <v>922</v>
      </c>
      <c r="B91" s="294" t="s">
        <v>923</v>
      </c>
      <c r="C91" s="349" t="s">
        <v>924</v>
      </c>
      <c r="D91" s="637">
        <v>569417.52</v>
      </c>
      <c r="E91" s="641">
        <v>10056408.04</v>
      </c>
      <c r="F91" s="675">
        <v>179858.95</v>
      </c>
      <c r="G91" s="298">
        <f t="shared" si="1"/>
        <v>10805684.509999998</v>
      </c>
      <c r="J91" s="324">
        <f>I91-F91</f>
        <v>-179858.95</v>
      </c>
    </row>
    <row r="92" spans="1:7" ht="12.75">
      <c r="A92" s="317" t="s">
        <v>925</v>
      </c>
      <c r="B92" s="294" t="s">
        <v>898</v>
      </c>
      <c r="C92" s="336"/>
      <c r="D92" s="299">
        <f>D93-D94</f>
        <v>0</v>
      </c>
      <c r="E92" s="299">
        <f>E93-E94</f>
        <v>0</v>
      </c>
      <c r="F92" s="299">
        <f>F93-F94</f>
        <v>0</v>
      </c>
      <c r="G92" s="298">
        <f t="shared" si="1"/>
        <v>0</v>
      </c>
    </row>
    <row r="93" spans="1:7" ht="22.5">
      <c r="A93" s="305" t="s">
        <v>926</v>
      </c>
      <c r="B93" s="289" t="s">
        <v>927</v>
      </c>
      <c r="C93" s="336" t="s">
        <v>790</v>
      </c>
      <c r="D93" s="301"/>
      <c r="E93" s="301"/>
      <c r="F93" s="302"/>
      <c r="G93" s="303">
        <f t="shared" si="1"/>
        <v>0</v>
      </c>
    </row>
    <row r="94" spans="1:7" ht="12.75">
      <c r="A94" s="347" t="s">
        <v>928</v>
      </c>
      <c r="B94" s="289" t="s">
        <v>929</v>
      </c>
      <c r="C94" s="295" t="s">
        <v>433</v>
      </c>
      <c r="D94" s="301"/>
      <c r="E94" s="301"/>
      <c r="F94" s="302"/>
      <c r="G94" s="303">
        <f t="shared" si="1"/>
        <v>0</v>
      </c>
    </row>
    <row r="95" spans="1:7" ht="24">
      <c r="A95" s="317" t="s">
        <v>930</v>
      </c>
      <c r="B95" s="294" t="s">
        <v>913</v>
      </c>
      <c r="C95" s="295"/>
      <c r="D95" s="320">
        <f>D96-D97</f>
        <v>0</v>
      </c>
      <c r="E95" s="320">
        <f>E96-E97</f>
        <v>0</v>
      </c>
      <c r="F95" s="320">
        <f>F96-F97</f>
        <v>0</v>
      </c>
      <c r="G95" s="303">
        <f t="shared" si="1"/>
        <v>0</v>
      </c>
    </row>
    <row r="96" spans="1:7" ht="22.5">
      <c r="A96" s="304" t="s">
        <v>931</v>
      </c>
      <c r="B96" s="289" t="s">
        <v>932</v>
      </c>
      <c r="C96" s="295" t="s">
        <v>363</v>
      </c>
      <c r="D96" s="301"/>
      <c r="E96" s="301"/>
      <c r="F96" s="302"/>
      <c r="G96" s="303">
        <f t="shared" si="1"/>
        <v>0</v>
      </c>
    </row>
    <row r="97" spans="1:7" ht="12.75">
      <c r="A97" s="347" t="s">
        <v>933</v>
      </c>
      <c r="B97" s="294" t="s">
        <v>934</v>
      </c>
      <c r="C97" s="295" t="s">
        <v>935</v>
      </c>
      <c r="D97" s="301"/>
      <c r="E97" s="301"/>
      <c r="F97" s="302"/>
      <c r="G97" s="303">
        <f t="shared" si="1"/>
        <v>0</v>
      </c>
    </row>
    <row r="98" spans="1:7" ht="12.75">
      <c r="A98" s="317" t="s">
        <v>936</v>
      </c>
      <c r="B98" s="294" t="s">
        <v>937</v>
      </c>
      <c r="C98" s="295"/>
      <c r="D98" s="320">
        <f>D99-D100</f>
        <v>0</v>
      </c>
      <c r="E98" s="320">
        <f>E99-E100</f>
        <v>0</v>
      </c>
      <c r="F98" s="320">
        <f>F99-F100</f>
        <v>0</v>
      </c>
      <c r="G98" s="303">
        <f t="shared" si="1"/>
        <v>0</v>
      </c>
    </row>
    <row r="99" spans="1:7" ht="33.75">
      <c r="A99" s="304" t="s">
        <v>938</v>
      </c>
      <c r="B99" s="289" t="s">
        <v>939</v>
      </c>
      <c r="C99" s="295" t="s">
        <v>940</v>
      </c>
      <c r="D99" s="301"/>
      <c r="E99" s="301"/>
      <c r="F99" s="302"/>
      <c r="G99" s="303">
        <f t="shared" si="1"/>
        <v>0</v>
      </c>
    </row>
    <row r="100" spans="1:7" ht="22.5">
      <c r="A100" s="347" t="s">
        <v>941</v>
      </c>
      <c r="B100" s="294" t="s">
        <v>942</v>
      </c>
      <c r="C100" s="295" t="s">
        <v>943</v>
      </c>
      <c r="D100" s="301"/>
      <c r="E100" s="301"/>
      <c r="F100" s="302"/>
      <c r="G100" s="303">
        <f t="shared" si="1"/>
        <v>0</v>
      </c>
    </row>
    <row r="101" spans="1:7" ht="12.75">
      <c r="A101" s="317" t="s">
        <v>944</v>
      </c>
      <c r="B101" s="369" t="s">
        <v>414</v>
      </c>
      <c r="C101" s="295"/>
      <c r="D101" s="320">
        <f>D102-D103</f>
        <v>0</v>
      </c>
      <c r="E101" s="320">
        <f>E102-E103</f>
        <v>0</v>
      </c>
      <c r="F101" s="320"/>
      <c r="G101" s="303">
        <f t="shared" si="1"/>
        <v>0</v>
      </c>
    </row>
    <row r="102" spans="1:7" ht="22.5">
      <c r="A102" s="370" t="s">
        <v>945</v>
      </c>
      <c r="B102" s="369" t="s">
        <v>545</v>
      </c>
      <c r="C102" s="295" t="s">
        <v>946</v>
      </c>
      <c r="D102" s="301"/>
      <c r="E102" s="301"/>
      <c r="F102" s="302"/>
      <c r="G102" s="303">
        <f t="shared" si="1"/>
        <v>0</v>
      </c>
    </row>
    <row r="103" spans="1:7" ht="12.75">
      <c r="A103" s="370" t="s">
        <v>947</v>
      </c>
      <c r="B103" s="369" t="s">
        <v>547</v>
      </c>
      <c r="C103" s="295" t="s">
        <v>948</v>
      </c>
      <c r="D103" s="301"/>
      <c r="E103" s="301"/>
      <c r="F103" s="302"/>
      <c r="G103" s="303">
        <f t="shared" si="1"/>
        <v>0</v>
      </c>
    </row>
    <row r="104" spans="1:7" ht="12.75">
      <c r="A104" s="317" t="s">
        <v>949</v>
      </c>
      <c r="B104" s="289" t="s">
        <v>950</v>
      </c>
      <c r="C104" s="319"/>
      <c r="D104" s="320">
        <f>D105-D106</f>
        <v>0</v>
      </c>
      <c r="E104" s="320">
        <f>E105-E106</f>
        <v>6299913</v>
      </c>
      <c r="F104" s="320">
        <f>F105-F106</f>
        <v>0</v>
      </c>
      <c r="G104" s="303">
        <f t="shared" si="1"/>
        <v>6299913</v>
      </c>
    </row>
    <row r="105" spans="1:7" ht="22.5">
      <c r="A105" s="304" t="s">
        <v>951</v>
      </c>
      <c r="B105" s="289" t="s">
        <v>952</v>
      </c>
      <c r="C105" s="295" t="s">
        <v>953</v>
      </c>
      <c r="D105" s="638">
        <v>569417.52</v>
      </c>
      <c r="E105" s="682">
        <f>6299913+10424163.87</f>
        <v>16724076.87</v>
      </c>
      <c r="F105" s="684">
        <v>151633.07</v>
      </c>
      <c r="G105" s="303">
        <f t="shared" si="1"/>
        <v>17445127.46</v>
      </c>
    </row>
    <row r="106" spans="1:7" ht="12.75">
      <c r="A106" s="304" t="s">
        <v>954</v>
      </c>
      <c r="B106" s="294" t="s">
        <v>955</v>
      </c>
      <c r="C106" s="319" t="s">
        <v>956</v>
      </c>
      <c r="D106" s="638">
        <v>569417.52</v>
      </c>
      <c r="E106" s="682">
        <v>10424163.87</v>
      </c>
      <c r="F106" s="684">
        <v>151633.07</v>
      </c>
      <c r="G106" s="298">
        <f t="shared" si="1"/>
        <v>11145214.459999999</v>
      </c>
    </row>
    <row r="107" spans="1:7" ht="12.75">
      <c r="A107" s="363" t="s">
        <v>308</v>
      </c>
      <c r="B107" s="289" t="s">
        <v>360</v>
      </c>
      <c r="C107" s="295"/>
      <c r="D107" s="320">
        <f>D108+D111+D114</f>
        <v>0</v>
      </c>
      <c r="E107" s="320">
        <f>E108+E111+E114</f>
        <v>-16572.150000000373</v>
      </c>
      <c r="F107" s="320">
        <f>F108+F111+F114</f>
        <v>0</v>
      </c>
      <c r="G107" s="303">
        <f t="shared" si="1"/>
        <v>-16572.150000000373</v>
      </c>
    </row>
    <row r="108" spans="1:7" ht="24">
      <c r="A108" s="293" t="s">
        <v>957</v>
      </c>
      <c r="B108" s="289" t="s">
        <v>790</v>
      </c>
      <c r="C108" s="295"/>
      <c r="D108" s="320">
        <f>D109-D110</f>
        <v>0</v>
      </c>
      <c r="E108" s="320">
        <f>E109-E110</f>
        <v>0</v>
      </c>
      <c r="F108" s="320">
        <f>F109-F110</f>
        <v>0</v>
      </c>
      <c r="G108" s="303">
        <f t="shared" si="1"/>
        <v>0</v>
      </c>
    </row>
    <row r="109" spans="1:7" ht="33.75">
      <c r="A109" s="304" t="s">
        <v>958</v>
      </c>
      <c r="B109" s="289" t="s">
        <v>791</v>
      </c>
      <c r="C109" s="295" t="s">
        <v>959</v>
      </c>
      <c r="D109" s="301"/>
      <c r="E109" s="301"/>
      <c r="F109" s="302"/>
      <c r="G109" s="303">
        <f t="shared" si="1"/>
        <v>0</v>
      </c>
    </row>
    <row r="110" spans="1:7" ht="22.5">
      <c r="A110" s="304" t="s">
        <v>960</v>
      </c>
      <c r="B110" s="294" t="s">
        <v>792</v>
      </c>
      <c r="C110" s="295" t="s">
        <v>961</v>
      </c>
      <c r="D110" s="301"/>
      <c r="E110" s="301"/>
      <c r="F110" s="302"/>
      <c r="G110" s="303">
        <f t="shared" si="1"/>
        <v>0</v>
      </c>
    </row>
    <row r="111" spans="1:7" ht="24">
      <c r="A111" s="293" t="s">
        <v>962</v>
      </c>
      <c r="B111" s="294" t="s">
        <v>363</v>
      </c>
      <c r="C111" s="295"/>
      <c r="D111" s="320">
        <f>D112-D113</f>
        <v>0</v>
      </c>
      <c r="E111" s="320">
        <f>E112-E113</f>
        <v>0</v>
      </c>
      <c r="F111" s="320">
        <f>F112-F113</f>
        <v>0</v>
      </c>
      <c r="G111" s="303">
        <f t="shared" si="1"/>
        <v>0</v>
      </c>
    </row>
    <row r="112" spans="1:7" ht="33.75">
      <c r="A112" s="304" t="s">
        <v>963</v>
      </c>
      <c r="B112" s="289" t="s">
        <v>430</v>
      </c>
      <c r="C112" s="295" t="s">
        <v>964</v>
      </c>
      <c r="D112" s="301"/>
      <c r="E112" s="301"/>
      <c r="F112" s="302"/>
      <c r="G112" s="303">
        <f t="shared" si="1"/>
        <v>0</v>
      </c>
    </row>
    <row r="113" spans="1:7" ht="22.5">
      <c r="A113" s="305" t="s">
        <v>965</v>
      </c>
      <c r="B113" s="294" t="s">
        <v>431</v>
      </c>
      <c r="C113" s="295" t="s">
        <v>966</v>
      </c>
      <c r="D113" s="301"/>
      <c r="E113" s="301"/>
      <c r="F113" s="302"/>
      <c r="G113" s="303">
        <f t="shared" si="1"/>
        <v>0</v>
      </c>
    </row>
    <row r="114" spans="1:7" ht="12.75">
      <c r="A114" s="317" t="s">
        <v>967</v>
      </c>
      <c r="B114" s="294" t="s">
        <v>940</v>
      </c>
      <c r="C114" s="295"/>
      <c r="D114" s="320">
        <f>D115-D116</f>
        <v>0</v>
      </c>
      <c r="E114" s="320">
        <f>E115-E116</f>
        <v>-16572.150000000373</v>
      </c>
      <c r="F114" s="320">
        <f>F115-F116</f>
        <v>0</v>
      </c>
      <c r="G114" s="303">
        <f t="shared" si="1"/>
        <v>-16572.150000000373</v>
      </c>
    </row>
    <row r="115" spans="1:7" ht="22.5">
      <c r="A115" s="304" t="s">
        <v>968</v>
      </c>
      <c r="B115" s="289" t="s">
        <v>969</v>
      </c>
      <c r="C115" s="295" t="s">
        <v>970</v>
      </c>
      <c r="D115" s="687">
        <v>569417.52</v>
      </c>
      <c r="E115" s="687">
        <v>10628095.19</v>
      </c>
      <c r="F115" s="688">
        <v>179858.95</v>
      </c>
      <c r="G115" s="298">
        <f t="shared" si="1"/>
        <v>11377371.659999998</v>
      </c>
    </row>
    <row r="116" spans="1:7" ht="13.5" thickBot="1">
      <c r="A116" s="348" t="s">
        <v>971</v>
      </c>
      <c r="B116" s="371" t="s">
        <v>972</v>
      </c>
      <c r="C116" s="372" t="s">
        <v>973</v>
      </c>
      <c r="D116" s="689">
        <v>569417.52</v>
      </c>
      <c r="E116" s="687">
        <f>16572.15+10662159.43-34064.24</f>
        <v>10644667.34</v>
      </c>
      <c r="F116" s="690">
        <v>179858.95</v>
      </c>
      <c r="G116" s="373">
        <f t="shared" si="1"/>
        <v>11393943.809999999</v>
      </c>
    </row>
    <row r="117" spans="4:6" ht="13.5" thickBot="1">
      <c r="D117" s="691"/>
      <c r="E117" s="691"/>
      <c r="F117" s="691"/>
    </row>
    <row r="118" spans="4:7" ht="13.5" thickBot="1">
      <c r="D118" s="374">
        <f>D66-D67</f>
        <v>0</v>
      </c>
      <c r="E118" s="374">
        <f>E66-E67</f>
        <v>0</v>
      </c>
      <c r="F118" s="374">
        <f>F66-F67</f>
        <v>0</v>
      </c>
      <c r="G118" s="374">
        <f>G66-G67</f>
        <v>0</v>
      </c>
    </row>
  </sheetData>
  <sheetProtection formatCells="0" formatColumns="0" formatRows="0" insertColumns="0" insertRows="0" deleteColumns="0" deleteRows="0"/>
  <mergeCells count="14">
    <mergeCell ref="A9:E9"/>
    <mergeCell ref="B6:E6"/>
    <mergeCell ref="B7:E8"/>
    <mergeCell ref="A1:E1"/>
    <mergeCell ref="A3:E3"/>
    <mergeCell ref="B4:E4"/>
    <mergeCell ref="B5:E5"/>
    <mergeCell ref="E12:E14"/>
    <mergeCell ref="F12:F14"/>
    <mergeCell ref="G12:G14"/>
    <mergeCell ref="A12:A14"/>
    <mergeCell ref="B12:B14"/>
    <mergeCell ref="C12:C14"/>
    <mergeCell ref="D12:D14"/>
  </mergeCells>
  <printOptions/>
  <pageMargins left="0.75" right="0.75" top="1" bottom="1" header="0.5" footer="0.5"/>
  <pageSetup fitToHeight="2" horizontalDpi="600" verticalDpi="600" orientation="portrait" paperSize="9" scale="66" r:id="rId1"/>
  <rowBreaks count="1" manualBreakCount="1">
    <brk id="66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1:R30"/>
  <sheetViews>
    <sheetView zoomScalePageLayoutView="0" workbookViewId="0" topLeftCell="D1">
      <selection activeCell="J22" sqref="J22"/>
    </sheetView>
  </sheetViews>
  <sheetFormatPr defaultColWidth="9.00390625" defaultRowHeight="12.75"/>
  <cols>
    <col min="1" max="1" width="0.6171875" style="67" customWidth="1"/>
    <col min="2" max="2" width="5.125" style="67" customWidth="1"/>
    <col min="3" max="3" width="16.125" style="67" customWidth="1"/>
    <col min="4" max="4" width="14.625" style="67" customWidth="1"/>
    <col min="5" max="5" width="11.625" style="67" bestFit="1" customWidth="1"/>
    <col min="6" max="6" width="13.00390625" style="67" customWidth="1"/>
    <col min="7" max="7" width="3.00390625" style="67" customWidth="1"/>
    <col min="8" max="8" width="5.00390625" style="67" customWidth="1"/>
    <col min="9" max="9" width="16.375" style="67" customWidth="1"/>
    <col min="10" max="10" width="14.00390625" style="67" customWidth="1"/>
    <col min="11" max="11" width="14.875" style="67" customWidth="1"/>
    <col min="12" max="12" width="16.00390625" style="67" bestFit="1" customWidth="1"/>
    <col min="13" max="13" width="2.625" style="67" customWidth="1"/>
    <col min="14" max="14" width="5.00390625" style="67" customWidth="1"/>
    <col min="15" max="15" width="13.875" style="67" bestFit="1" customWidth="1"/>
    <col min="16" max="16" width="12.625" style="67" bestFit="1" customWidth="1"/>
    <col min="17" max="17" width="14.75390625" style="67" bestFit="1" customWidth="1"/>
    <col min="18" max="18" width="11.375" style="67" customWidth="1"/>
    <col min="19" max="16384" width="9.125" style="67" customWidth="1"/>
  </cols>
  <sheetData>
    <row r="1" spans="2:18" ht="14.25">
      <c r="B1" s="724" t="s">
        <v>184</v>
      </c>
      <c r="C1" s="724"/>
      <c r="D1" s="724"/>
      <c r="E1" s="724"/>
      <c r="F1" s="724"/>
      <c r="H1" s="724" t="s">
        <v>273</v>
      </c>
      <c r="I1" s="724"/>
      <c r="J1" s="724"/>
      <c r="K1" s="724"/>
      <c r="L1" s="724"/>
      <c r="N1" s="724" t="s">
        <v>274</v>
      </c>
      <c r="O1" s="724"/>
      <c r="P1" s="724"/>
      <c r="Q1" s="724"/>
      <c r="R1" s="724"/>
    </row>
    <row r="3" spans="2:18" ht="51">
      <c r="B3" s="140" t="s">
        <v>155</v>
      </c>
      <c r="C3" s="140" t="s">
        <v>156</v>
      </c>
      <c r="D3" s="140" t="s">
        <v>157</v>
      </c>
      <c r="E3" s="140" t="s">
        <v>158</v>
      </c>
      <c r="F3" s="140" t="s">
        <v>159</v>
      </c>
      <c r="H3" s="140" t="s">
        <v>155</v>
      </c>
      <c r="I3" s="140" t="s">
        <v>156</v>
      </c>
      <c r="J3" s="140" t="s">
        <v>157</v>
      </c>
      <c r="K3" s="140" t="s">
        <v>158</v>
      </c>
      <c r="L3" s="140" t="s">
        <v>159</v>
      </c>
      <c r="N3" s="140" t="s">
        <v>155</v>
      </c>
      <c r="O3" s="140" t="s">
        <v>156</v>
      </c>
      <c r="P3" s="140" t="s">
        <v>157</v>
      </c>
      <c r="Q3" s="140" t="s">
        <v>158</v>
      </c>
      <c r="R3" s="140" t="s">
        <v>159</v>
      </c>
    </row>
    <row r="4" spans="2:18" ht="12.75">
      <c r="B4" s="141">
        <v>211</v>
      </c>
      <c r="C4" s="142">
        <f>-Баланс!D110+Баланс!D168+Баланс!D191+Баланс!D206+Баланс!D207+Баланс!D199-Баланс!D144-Баланс!D152+Баланс!D211</f>
        <v>0</v>
      </c>
      <c r="D4" s="143"/>
      <c r="E4" s="144">
        <f>F4-C4+D4</f>
        <v>0</v>
      </c>
      <c r="F4" s="142">
        <f>-Баланс!H110+Баланс!H168+Баланс!H191+Баланс!H206+Баланс!H207+Баланс!H199-Баланс!H144-Баланс!H152+Баланс!H211</f>
        <v>0</v>
      </c>
      <c r="H4" s="141">
        <v>211</v>
      </c>
      <c r="I4" s="142">
        <f>-Баланс!E110+Баланс!E168+Баланс!E191+Баланс!E206+Баланс!E207+Баланс!E199-Баланс!E144-Баланс!E152+Баланс!E211</f>
        <v>470541.91</v>
      </c>
      <c r="J4" s="636">
        <v>6240140.12</v>
      </c>
      <c r="K4" s="144">
        <f>L4-I4+J4</f>
        <v>6174048.97</v>
      </c>
      <c r="L4" s="142">
        <f>-Баланс!I110+Баланс!I168+Баланс!I191+Баланс!I206+Баланс!I207+Баланс!I199-Баланс!I144-Баланс!I152+Баланс!I211</f>
        <v>404450.76</v>
      </c>
      <c r="N4" s="141">
        <v>211</v>
      </c>
      <c r="O4" s="142">
        <f>-Баланс!F110+Баланс!F168+Баланс!F191+Баланс!F206+Баланс!F207+Баланс!F199-Баланс!F144-Баланс!F152+Баланс!F211</f>
        <v>0</v>
      </c>
      <c r="P4" s="143"/>
      <c r="Q4" s="144">
        <f>R4-O4+P4</f>
        <v>0</v>
      </c>
      <c r="R4" s="142">
        <f>-Баланс!J110+Баланс!J168+Баланс!J191+Баланс!J206+Баланс!J207+Баланс!J199-Баланс!J144-Баланс!J152+Баланс!J211</f>
        <v>0</v>
      </c>
    </row>
    <row r="5" spans="2:18" ht="12.75">
      <c r="B5" s="141">
        <v>212</v>
      </c>
      <c r="C5" s="142">
        <f>Баланс!D169-Баланс!D111-Баланс!D87+Баланс!D212</f>
        <v>0</v>
      </c>
      <c r="D5" s="143"/>
      <c r="E5" s="144">
        <f aca="true" t="shared" si="0" ref="E5:E21">F5-C5+D5</f>
        <v>0</v>
      </c>
      <c r="F5" s="142">
        <f>Баланс!H169-Баланс!H111-Баланс!H87+Баланс!H212</f>
        <v>0</v>
      </c>
      <c r="H5" s="141">
        <v>212</v>
      </c>
      <c r="I5" s="142">
        <f>Баланс!E169-Баланс!E111-Баланс!E87+Баланс!E212</f>
        <v>0</v>
      </c>
      <c r="J5" s="636">
        <v>6230</v>
      </c>
      <c r="K5" s="144">
        <f aca="true" t="shared" si="1" ref="K5:K21">L5-I5+J5</f>
        <v>6230</v>
      </c>
      <c r="L5" s="142">
        <f>Баланс!I169-Баланс!I111-Баланс!I87+Баланс!I212</f>
        <v>0</v>
      </c>
      <c r="N5" s="141">
        <v>212</v>
      </c>
      <c r="O5" s="142">
        <f>Баланс!F169-Баланс!F111-Баланс!F87+Баланс!F212</f>
        <v>0</v>
      </c>
      <c r="P5" s="143"/>
      <c r="Q5" s="144">
        <f aca="true" t="shared" si="2" ref="Q5:Q21">R5-O5+P5</f>
        <v>0</v>
      </c>
      <c r="R5" s="142">
        <f>Баланс!J169-Баланс!J111-Баланс!J87+Баланс!J212</f>
        <v>0</v>
      </c>
    </row>
    <row r="6" spans="2:18" ht="12.75">
      <c r="B6" s="141">
        <v>213</v>
      </c>
      <c r="C6" s="142">
        <f>-Баланс!D88-Баланс!D112+Баланс!D170+Баланс!D192+Баланс!D196+Баланс!D197+Баланс!D198+Баланс!D200+Баланс!D201-Баланс!D145-Баланс!D149-Баланс!D150-Баланс!D151-Баланс!D153-Баланс!D154+Баланс!D213</f>
        <v>0</v>
      </c>
      <c r="D6" s="143"/>
      <c r="E6" s="144">
        <f t="shared" si="0"/>
        <v>0</v>
      </c>
      <c r="F6" s="142">
        <f>-Баланс!H88-Баланс!H112+Баланс!H170+Баланс!H192+Баланс!H196+Баланс!H197+Баланс!H198+Баланс!H200+Баланс!H201-Баланс!H145-Баланс!H149-Баланс!H150-Баланс!H151-Баланс!H153-Баланс!H154+Баланс!H213</f>
        <v>0</v>
      </c>
      <c r="H6" s="141">
        <v>213</v>
      </c>
      <c r="I6" s="142">
        <f>-Баланс!E88-Баланс!E112+Баланс!E170+Баланс!E192+Баланс!E196+Баланс!E197+Баланс!E198+Баланс!E200+Баланс!E201-Баланс!E145-Баланс!E149-Баланс!E150-Баланс!E151-Баланс!E153-Баланс!E154+Баланс!E213</f>
        <v>185241.97000000003</v>
      </c>
      <c r="J6" s="636">
        <v>1927989.92</v>
      </c>
      <c r="K6" s="144">
        <f t="shared" si="1"/>
        <v>1901325.16</v>
      </c>
      <c r="L6" s="142">
        <f>-Баланс!I88-Баланс!I112+Баланс!I170+Баланс!I192+Баланс!I196+Баланс!I197+Баланс!I198+Баланс!I200+Баланс!I201-Баланс!I145-Баланс!I149-Баланс!I150-Баланс!I151-Баланс!I153-Баланс!I154+Баланс!I213</f>
        <v>158577.21</v>
      </c>
      <c r="N6" s="141">
        <v>213</v>
      </c>
      <c r="O6" s="142">
        <f>-Баланс!F88-Баланс!F112+Баланс!F170+Баланс!F192+Баланс!F196+Баланс!F197+Баланс!F198+Баланс!F200+Баланс!F201-Баланс!F145-Баланс!F149-Баланс!F150-Баланс!F151-Баланс!F153-Баланс!F154+Баланс!F213</f>
        <v>0</v>
      </c>
      <c r="P6" s="143"/>
      <c r="Q6" s="144">
        <f t="shared" si="2"/>
        <v>0</v>
      </c>
      <c r="R6" s="142">
        <f>-Баланс!J88-Баланс!J112+Баланс!J170+Баланс!J192+Баланс!J196+Баланс!J197+Баланс!J198+Баланс!J200+Баланс!J201-Баланс!J145-Баланс!J149-Баланс!J150-Баланс!J151-Баланс!J153-Баланс!J154+Баланс!J213</f>
        <v>0</v>
      </c>
    </row>
    <row r="7" spans="2:18" ht="12.75">
      <c r="B7" s="141">
        <v>221</v>
      </c>
      <c r="C7" s="142">
        <f>Баланс!D171-Баланс!D113-Баланс!D89+Баланс!D214</f>
        <v>0</v>
      </c>
      <c r="D7" s="143"/>
      <c r="E7" s="144">
        <f t="shared" si="0"/>
        <v>0</v>
      </c>
      <c r="F7" s="142">
        <f>Баланс!H171-Баланс!H113-Баланс!H89+Баланс!H214</f>
        <v>0</v>
      </c>
      <c r="H7" s="141">
        <v>221</v>
      </c>
      <c r="I7" s="142">
        <f>Баланс!E171-Баланс!E113-Баланс!E89+Баланс!E214</f>
        <v>0</v>
      </c>
      <c r="J7" s="636">
        <v>34218.56</v>
      </c>
      <c r="K7" s="144">
        <f t="shared" si="1"/>
        <v>34218.56</v>
      </c>
      <c r="L7" s="142">
        <f>Баланс!I171-Баланс!I113-Баланс!I89+Баланс!I214</f>
        <v>0</v>
      </c>
      <c r="N7" s="141">
        <v>221</v>
      </c>
      <c r="O7" s="142">
        <f>Баланс!F171-Баланс!F113-Баланс!F89+Баланс!F214</f>
        <v>0</v>
      </c>
      <c r="P7" s="143"/>
      <c r="Q7" s="144">
        <f t="shared" si="2"/>
        <v>0</v>
      </c>
      <c r="R7" s="142">
        <f>Баланс!J171-Баланс!J113-Баланс!J89+Баланс!J214</f>
        <v>0</v>
      </c>
    </row>
    <row r="8" spans="2:18" ht="12.75">
      <c r="B8" s="141">
        <v>222</v>
      </c>
      <c r="C8" s="142">
        <f>Баланс!D172-Баланс!D114-Баланс!D90+Баланс!D215</f>
        <v>0</v>
      </c>
      <c r="D8" s="143"/>
      <c r="E8" s="144">
        <f t="shared" si="0"/>
        <v>0</v>
      </c>
      <c r="F8" s="142">
        <f>Баланс!H172-Баланс!H114-Баланс!H90+Баланс!H215</f>
        <v>0</v>
      </c>
      <c r="H8" s="141">
        <v>222</v>
      </c>
      <c r="I8" s="142">
        <f>Баланс!E172-Баланс!E114-Баланс!E90+Баланс!E215</f>
        <v>0</v>
      </c>
      <c r="J8" s="143"/>
      <c r="K8" s="144">
        <f t="shared" si="1"/>
        <v>0</v>
      </c>
      <c r="L8" s="142">
        <f>Баланс!I172-Баланс!I114-Баланс!I90+Баланс!I215</f>
        <v>0</v>
      </c>
      <c r="N8" s="141">
        <v>222</v>
      </c>
      <c r="O8" s="142">
        <f>Баланс!F172-Баланс!F114-Баланс!F90+Баланс!F215</f>
        <v>0</v>
      </c>
      <c r="P8" s="143"/>
      <c r="Q8" s="144">
        <f t="shared" si="2"/>
        <v>0</v>
      </c>
      <c r="R8" s="142">
        <f>Баланс!J172-Баланс!J114-Баланс!J90+Баланс!J215</f>
        <v>0</v>
      </c>
    </row>
    <row r="9" spans="2:18" ht="12.75">
      <c r="B9" s="141">
        <v>223</v>
      </c>
      <c r="C9" s="142">
        <f>Баланс!D173-Баланс!D115-Баланс!D91+Баланс!D216</f>
        <v>0</v>
      </c>
      <c r="D9" s="143"/>
      <c r="E9" s="144">
        <f t="shared" si="0"/>
        <v>0</v>
      </c>
      <c r="F9" s="142">
        <f>Баланс!H173-Баланс!H115-Баланс!H91+Баланс!H216</f>
        <v>0</v>
      </c>
      <c r="H9" s="141">
        <v>223</v>
      </c>
      <c r="I9" s="142">
        <f>Баланс!E173-Баланс!E115-Баланс!E91+Баланс!E216</f>
        <v>0</v>
      </c>
      <c r="J9" s="636">
        <v>1168870.3</v>
      </c>
      <c r="K9" s="144">
        <f t="shared" si="1"/>
        <v>1232571.06</v>
      </c>
      <c r="L9" s="142">
        <f>Баланс!I173-Баланс!I115-Баланс!I91+Баланс!I216</f>
        <v>63700.76</v>
      </c>
      <c r="N9" s="141">
        <v>223</v>
      </c>
      <c r="O9" s="142">
        <f>Баланс!F173-Баланс!F115-Баланс!F91+Баланс!F216</f>
        <v>0</v>
      </c>
      <c r="P9" s="672">
        <v>20000</v>
      </c>
      <c r="Q9" s="144">
        <f t="shared" si="2"/>
        <v>20000</v>
      </c>
      <c r="R9" s="142">
        <f>Баланс!J173-Баланс!J115-Баланс!J91+Баланс!J216</f>
        <v>0</v>
      </c>
    </row>
    <row r="10" spans="2:18" ht="12.75">
      <c r="B10" s="141">
        <v>224</v>
      </c>
      <c r="C10" s="142">
        <f>Баланс!D174-Баланс!D116-Баланс!D92+Баланс!D217</f>
        <v>0</v>
      </c>
      <c r="D10" s="143"/>
      <c r="E10" s="144">
        <f t="shared" si="0"/>
        <v>0</v>
      </c>
      <c r="F10" s="142">
        <f>Баланс!H174-Баланс!H116-Баланс!H92+Баланс!H217</f>
        <v>0</v>
      </c>
      <c r="H10" s="141">
        <v>224</v>
      </c>
      <c r="I10" s="142">
        <f>Баланс!E174-Баланс!E116-Баланс!E92+Баланс!E217</f>
        <v>0</v>
      </c>
      <c r="J10" s="143"/>
      <c r="K10" s="144">
        <f t="shared" si="1"/>
        <v>0</v>
      </c>
      <c r="L10" s="142">
        <f>Баланс!I174-Баланс!I116-Баланс!I92+Баланс!I217</f>
        <v>0</v>
      </c>
      <c r="N10" s="141">
        <v>224</v>
      </c>
      <c r="O10" s="142">
        <f>Баланс!F174-Баланс!F116-Баланс!F92+Баланс!F217</f>
        <v>0</v>
      </c>
      <c r="P10" s="143"/>
      <c r="Q10" s="144">
        <f t="shared" si="2"/>
        <v>0</v>
      </c>
      <c r="R10" s="142">
        <f>Баланс!J174-Баланс!J116-Баланс!J92+Баланс!J217</f>
        <v>0</v>
      </c>
    </row>
    <row r="11" spans="2:18" ht="12.75">
      <c r="B11" s="141">
        <v>225</v>
      </c>
      <c r="C11" s="142">
        <f>Баланс!D175-Баланс!D117-Баланс!D93+Баланс!D218</f>
        <v>0</v>
      </c>
      <c r="D11" s="143"/>
      <c r="E11" s="144">
        <f t="shared" si="0"/>
        <v>0</v>
      </c>
      <c r="F11" s="142">
        <f>Баланс!H175-Баланс!H117-Баланс!H93+Баланс!H218</f>
        <v>0</v>
      </c>
      <c r="H11" s="141">
        <v>225</v>
      </c>
      <c r="I11" s="142">
        <f>Баланс!E175-Баланс!E117-Баланс!E93+Баланс!E218</f>
        <v>0</v>
      </c>
      <c r="J11" s="636">
        <v>141621.17</v>
      </c>
      <c r="K11" s="144">
        <f t="shared" si="1"/>
        <v>141621.17</v>
      </c>
      <c r="L11" s="142">
        <f>Баланс!I175-Баланс!I117-Баланс!I93+Баланс!I218</f>
        <v>0</v>
      </c>
      <c r="N11" s="141">
        <v>225</v>
      </c>
      <c r="O11" s="142">
        <f>Баланс!F175-Баланс!F117-Баланс!F93+Баланс!F218</f>
        <v>0</v>
      </c>
      <c r="P11" s="143"/>
      <c r="Q11" s="144">
        <f t="shared" si="2"/>
        <v>0</v>
      </c>
      <c r="R11" s="142">
        <f>Баланс!J175-Баланс!J117-Баланс!J93+Баланс!J218</f>
        <v>0</v>
      </c>
    </row>
    <row r="12" spans="2:18" ht="12.75">
      <c r="B12" s="141">
        <v>226</v>
      </c>
      <c r="C12" s="142">
        <f>Баланс!D176-Баланс!D118-Баланс!D94+Баланс!D219</f>
        <v>0</v>
      </c>
      <c r="D12" s="143"/>
      <c r="E12" s="144">
        <f>F12-C12+D12</f>
        <v>0</v>
      </c>
      <c r="F12" s="142">
        <f>Баланс!H176-Баланс!H118-Баланс!H94+Баланс!H219</f>
        <v>0</v>
      </c>
      <c r="H12" s="141">
        <v>226</v>
      </c>
      <c r="I12" s="142">
        <f>Баланс!E176-Баланс!E118-Баланс!E94+Баланс!E219</f>
        <v>0</v>
      </c>
      <c r="J12" s="636">
        <v>182676.46</v>
      </c>
      <c r="K12" s="144">
        <f t="shared" si="1"/>
        <v>195159.46</v>
      </c>
      <c r="L12" s="142">
        <f>Баланс!I176-Баланс!I118-Баланс!I94+Баланс!I219</f>
        <v>12483</v>
      </c>
      <c r="N12" s="141">
        <v>226</v>
      </c>
      <c r="O12" s="142">
        <f>Баланс!F176-Баланс!F118-Баланс!F94+Баланс!F219</f>
        <v>0</v>
      </c>
      <c r="P12" s="636">
        <v>4500</v>
      </c>
      <c r="Q12" s="144">
        <f t="shared" si="2"/>
        <v>4500</v>
      </c>
      <c r="R12" s="142">
        <f>Баланс!J176-Баланс!J118-Баланс!J94+Баланс!J219</f>
        <v>0</v>
      </c>
    </row>
    <row r="13" spans="2:18" ht="12.75">
      <c r="B13" s="141">
        <v>241</v>
      </c>
      <c r="C13" s="142">
        <f>Баланс!D181-Баланс!D99</f>
        <v>0</v>
      </c>
      <c r="D13" s="143"/>
      <c r="E13" s="144">
        <f t="shared" si="0"/>
        <v>0</v>
      </c>
      <c r="F13" s="142">
        <f>Баланс!H181-Баланс!H99</f>
        <v>0</v>
      </c>
      <c r="H13" s="141">
        <v>241</v>
      </c>
      <c r="I13" s="142">
        <f>Баланс!E181-Баланс!E99</f>
        <v>0</v>
      </c>
      <c r="J13" s="143"/>
      <c r="K13" s="144">
        <f t="shared" si="1"/>
        <v>0</v>
      </c>
      <c r="L13" s="142">
        <f>Баланс!I181-Баланс!I99</f>
        <v>0</v>
      </c>
      <c r="N13" s="141">
        <v>241</v>
      </c>
      <c r="O13" s="142">
        <f>Баланс!F181-Баланс!F99</f>
        <v>0</v>
      </c>
      <c r="P13" s="143"/>
      <c r="Q13" s="144">
        <f t="shared" si="2"/>
        <v>0</v>
      </c>
      <c r="R13" s="142">
        <f>Баланс!J181-Баланс!J99</f>
        <v>0</v>
      </c>
    </row>
    <row r="14" spans="2:18" ht="12.75">
      <c r="B14" s="141">
        <v>242</v>
      </c>
      <c r="C14" s="142">
        <f>Баланс!D182-Баланс!D100</f>
        <v>0</v>
      </c>
      <c r="D14" s="143"/>
      <c r="E14" s="144">
        <f t="shared" si="0"/>
        <v>0</v>
      </c>
      <c r="F14" s="142">
        <f>Баланс!H182-Баланс!H100</f>
        <v>0</v>
      </c>
      <c r="H14" s="141">
        <v>242</v>
      </c>
      <c r="I14" s="142">
        <f>Баланс!E182-Баланс!E100</f>
        <v>0</v>
      </c>
      <c r="J14" s="143"/>
      <c r="K14" s="144">
        <f t="shared" si="1"/>
        <v>0</v>
      </c>
      <c r="L14" s="142">
        <f>Баланс!I182-Баланс!I100</f>
        <v>0</v>
      </c>
      <c r="N14" s="141">
        <v>242</v>
      </c>
      <c r="O14" s="142">
        <f>Баланс!F182-Баланс!F100</f>
        <v>0</v>
      </c>
      <c r="P14" s="143"/>
      <c r="Q14" s="144">
        <f t="shared" si="2"/>
        <v>0</v>
      </c>
      <c r="R14" s="142">
        <f>Баланс!J182-Баланс!J100</f>
        <v>0</v>
      </c>
    </row>
    <row r="15" spans="2:18" ht="12.75">
      <c r="B15" s="141">
        <v>261</v>
      </c>
      <c r="C15" s="142">
        <f>Баланс!D183-Баланс!D102</f>
        <v>0</v>
      </c>
      <c r="D15" s="143"/>
      <c r="E15" s="144">
        <f t="shared" si="0"/>
        <v>0</v>
      </c>
      <c r="F15" s="142">
        <f>Баланс!H183-Баланс!H102</f>
        <v>0</v>
      </c>
      <c r="H15" s="141">
        <v>261</v>
      </c>
      <c r="I15" s="142">
        <f>Баланс!E183-Баланс!E102</f>
        <v>0</v>
      </c>
      <c r="J15" s="143"/>
      <c r="K15" s="144">
        <f t="shared" si="1"/>
        <v>0</v>
      </c>
      <c r="L15" s="142">
        <f>Баланс!I183-Баланс!I102</f>
        <v>0</v>
      </c>
      <c r="N15" s="141">
        <v>261</v>
      </c>
      <c r="O15" s="142">
        <f>Баланс!F183-Баланс!F102</f>
        <v>0</v>
      </c>
      <c r="P15" s="143"/>
      <c r="Q15" s="144">
        <f t="shared" si="2"/>
        <v>0</v>
      </c>
      <c r="R15" s="142">
        <f>Баланс!J183-Баланс!J102</f>
        <v>0</v>
      </c>
    </row>
    <row r="16" spans="2:18" ht="12.75">
      <c r="B16" s="141">
        <v>262</v>
      </c>
      <c r="C16" s="142">
        <f>Баланс!D184-Баланс!D103+Баланс!D223</f>
        <v>0</v>
      </c>
      <c r="D16" s="143"/>
      <c r="E16" s="144">
        <f t="shared" si="0"/>
        <v>0</v>
      </c>
      <c r="F16" s="142">
        <f>Баланс!H184-Баланс!H103+Баланс!H223</f>
        <v>0</v>
      </c>
      <c r="H16" s="141">
        <v>262</v>
      </c>
      <c r="I16" s="142">
        <f>Баланс!E184-Баланс!E103+Баланс!E223</f>
        <v>0</v>
      </c>
      <c r="J16" s="143"/>
      <c r="K16" s="144">
        <f t="shared" si="1"/>
        <v>0</v>
      </c>
      <c r="L16" s="142">
        <f>Баланс!I184-Баланс!I103+Баланс!I223</f>
        <v>0</v>
      </c>
      <c r="N16" s="141">
        <v>262</v>
      </c>
      <c r="O16" s="142">
        <f>Баланс!F184-Баланс!F103+Баланс!F223</f>
        <v>0</v>
      </c>
      <c r="P16" s="143"/>
      <c r="Q16" s="144">
        <f t="shared" si="2"/>
        <v>0</v>
      </c>
      <c r="R16" s="142">
        <f>Баланс!J184-Баланс!J103+Баланс!J223</f>
        <v>0</v>
      </c>
    </row>
    <row r="17" spans="2:18" ht="12.75">
      <c r="B17" s="141">
        <v>263</v>
      </c>
      <c r="C17" s="142">
        <f>Баланс!D185-Баланс!D104+Баланс!D224</f>
        <v>0</v>
      </c>
      <c r="D17" s="143"/>
      <c r="E17" s="144">
        <f t="shared" si="0"/>
        <v>0</v>
      </c>
      <c r="F17" s="142">
        <f>Баланс!H185-Баланс!H104+Баланс!H224</f>
        <v>0</v>
      </c>
      <c r="H17" s="141">
        <v>263</v>
      </c>
      <c r="I17" s="142">
        <f>Баланс!E185-Баланс!E104+Баланс!E224</f>
        <v>0</v>
      </c>
      <c r="J17" s="143"/>
      <c r="K17" s="144">
        <f t="shared" si="1"/>
        <v>0</v>
      </c>
      <c r="L17" s="142">
        <f>Баланс!I185-Баланс!I104+Баланс!I224</f>
        <v>0</v>
      </c>
      <c r="N17" s="141">
        <v>263</v>
      </c>
      <c r="O17" s="142">
        <f>Баланс!F185-Баланс!F104+Баланс!F224</f>
        <v>0</v>
      </c>
      <c r="P17" s="143"/>
      <c r="Q17" s="144">
        <f t="shared" si="2"/>
        <v>0</v>
      </c>
      <c r="R17" s="142">
        <f>Баланс!J185-Баланс!J104+Баланс!J224</f>
        <v>0</v>
      </c>
    </row>
    <row r="18" spans="2:18" ht="12.75">
      <c r="B18" s="141">
        <v>290</v>
      </c>
      <c r="C18" s="142">
        <f>Баланс!D203+Баланс!D202+Баланс!D195+Баланс!D194+Баланс!D193+Баланс!D189-Баланс!D124-Баланс!D105+Баланс!D225-Баланс!D156-Баланс!D155-Баланс!D148-Баланс!D147-Баланс!D146</f>
        <v>0</v>
      </c>
      <c r="D18" s="143"/>
      <c r="E18" s="144">
        <f t="shared" si="0"/>
        <v>0</v>
      </c>
      <c r="F18" s="142">
        <f>Баланс!H203+Баланс!H202+Баланс!H195+Баланс!H194+Баланс!H193+Баланс!H189-Баланс!H124-Баланс!H105+Баланс!H225-Баланс!H156-Баланс!H155-Баланс!H148-Баланс!H147-Баланс!H146</f>
        <v>0</v>
      </c>
      <c r="H18" s="141">
        <v>290</v>
      </c>
      <c r="I18" s="142">
        <f>Баланс!E203+Баланс!E202+Баланс!E195+Баланс!E194+Баланс!E193+Баланс!E189-Баланс!E124-Баланс!E105+Баланс!E225-Баланс!E156-Баланс!E155-Баланс!E148-Баланс!E147-Баланс!E146</f>
        <v>40200</v>
      </c>
      <c r="J18" s="636">
        <v>204689.18</v>
      </c>
      <c r="K18" s="144">
        <f t="shared" si="1"/>
        <v>204689.18</v>
      </c>
      <c r="L18" s="142">
        <f>Баланс!I203+Баланс!I202+Баланс!I195+Баланс!I194+Баланс!I193+Баланс!I189-Баланс!I124-Баланс!I105+Баланс!I225-Баланс!I156-Баланс!I155-Баланс!I148-Баланс!I147-Баланс!I146</f>
        <v>40200</v>
      </c>
      <c r="N18" s="141">
        <v>290</v>
      </c>
      <c r="O18" s="142">
        <f>Баланс!F203+Баланс!F202+Баланс!F195+Баланс!F194+Баланс!F193+Баланс!F189-Баланс!F124-Баланс!F105+Баланс!F225-Баланс!F156-Баланс!F155-Баланс!F148-Баланс!F147-Баланс!F146</f>
        <v>0</v>
      </c>
      <c r="P18" s="143"/>
      <c r="Q18" s="144">
        <f t="shared" si="2"/>
        <v>0</v>
      </c>
      <c r="R18" s="142">
        <f>Баланс!J203+Баланс!J202+Баланс!J195+Баланс!J194+Баланс!J193+Баланс!J189-Баланс!J124-Баланс!J105+Баланс!J225-Баланс!J156-Баланс!J155-Баланс!J148-Баланс!J147-Баланс!J146</f>
        <v>0</v>
      </c>
    </row>
    <row r="19" spans="2:18" ht="12.75">
      <c r="B19" s="141">
        <v>310</v>
      </c>
      <c r="C19" s="142">
        <f>Баланс!D177-Баланс!D119-Баланс!D95-Баланс!D48-Баланс!D18+Баланс!D220</f>
        <v>0</v>
      </c>
      <c r="D19" s="143"/>
      <c r="E19" s="144">
        <f t="shared" si="0"/>
        <v>0</v>
      </c>
      <c r="F19" s="142">
        <f>Баланс!H177-Баланс!H119-Баланс!H95-Баланс!H48-Баланс!H18+Баланс!H220</f>
        <v>0</v>
      </c>
      <c r="H19" s="141">
        <v>310</v>
      </c>
      <c r="I19" s="142">
        <f>Баланс!E177-Баланс!E119-Баланс!E95-Баланс!E48-Баланс!E18+Баланс!E220</f>
        <v>-11737558.66</v>
      </c>
      <c r="J19" s="636">
        <v>88300</v>
      </c>
      <c r="K19" s="144">
        <f t="shared" si="1"/>
        <v>0</v>
      </c>
      <c r="L19" s="142">
        <f>Баланс!I177-Баланс!I119-Баланс!I95-Баланс!I48-Баланс!I18+Баланс!I220</f>
        <v>-11825858.66</v>
      </c>
      <c r="N19" s="141">
        <v>310</v>
      </c>
      <c r="O19" s="142">
        <f>Баланс!F177-Баланс!F119-Баланс!F95-Баланс!F48-Баланс!F18+Баланс!F220</f>
        <v>-77197.95</v>
      </c>
      <c r="P19" s="143"/>
      <c r="Q19" s="144">
        <f t="shared" si="2"/>
        <v>0</v>
      </c>
      <c r="R19" s="142">
        <f>Баланс!J177-Баланс!J119-Баланс!J95-Баланс!J48-Баланс!J18+Баланс!J220</f>
        <v>-77197.95</v>
      </c>
    </row>
    <row r="20" spans="2:18" ht="12.75">
      <c r="B20" s="141">
        <v>340</v>
      </c>
      <c r="C20" s="142">
        <f>Баланс!D180-Баланс!D121-Баланс!D98-Баланс!D46+Баланс!D222</f>
        <v>0</v>
      </c>
      <c r="D20" s="636">
        <v>569417.52</v>
      </c>
      <c r="E20" s="144">
        <f t="shared" si="0"/>
        <v>569417.52</v>
      </c>
      <c r="F20" s="142">
        <f>Баланс!H180-Баланс!H121-Баланс!H98-Баланс!H46+Баланс!H222</f>
        <v>0</v>
      </c>
      <c r="H20" s="141">
        <v>340</v>
      </c>
      <c r="I20" s="142">
        <f>Баланс!E180-Баланс!E121-Баланс!E98-Баланс!E46+Баланс!E222</f>
        <v>0</v>
      </c>
      <c r="J20" s="673">
        <v>61672.33</v>
      </c>
      <c r="K20" s="144">
        <f t="shared" si="1"/>
        <v>61672.33</v>
      </c>
      <c r="L20" s="142">
        <f>Баланс!I180-Баланс!I121-Баланс!I98-Баланс!I46+Баланс!I222</f>
        <v>0</v>
      </c>
      <c r="N20" s="141">
        <v>340</v>
      </c>
      <c r="O20" s="142">
        <f>Баланс!F180-Баланс!F121-Баланс!F98-Баланс!F46+Баланс!F222</f>
        <v>0</v>
      </c>
      <c r="P20" s="672">
        <v>155358.95</v>
      </c>
      <c r="Q20" s="144">
        <f t="shared" si="2"/>
        <v>155358.95</v>
      </c>
      <c r="R20" s="142">
        <f>Баланс!J180-Баланс!J121-Баланс!J98-Баланс!J46+Баланс!J222</f>
        <v>0</v>
      </c>
    </row>
    <row r="21" spans="2:18" ht="12.75">
      <c r="B21" s="141" t="s">
        <v>113</v>
      </c>
      <c r="C21" s="143"/>
      <c r="D21" s="143"/>
      <c r="E21" s="144">
        <f t="shared" si="0"/>
        <v>0</v>
      </c>
      <c r="F21" s="143"/>
      <c r="H21" s="141" t="s">
        <v>113</v>
      </c>
      <c r="I21" s="143"/>
      <c r="J21" s="143"/>
      <c r="K21" s="144">
        <f t="shared" si="1"/>
        <v>0</v>
      </c>
      <c r="L21" s="143"/>
      <c r="N21" s="141" t="s">
        <v>113</v>
      </c>
      <c r="O21" s="143"/>
      <c r="P21" s="143"/>
      <c r="Q21" s="144">
        <f t="shared" si="2"/>
        <v>0</v>
      </c>
      <c r="R21" s="143"/>
    </row>
    <row r="22" spans="2:18" ht="12.75">
      <c r="B22" s="145" t="s">
        <v>371</v>
      </c>
      <c r="C22" s="146">
        <f>SUM(D4:D21)</f>
        <v>569417.52</v>
      </c>
      <c r="D22" s="146">
        <f>SUM(D4:D20)</f>
        <v>569417.52</v>
      </c>
      <c r="E22" s="146">
        <f>SUM(E4:E21)</f>
        <v>569417.52</v>
      </c>
      <c r="F22" s="146">
        <f>SUM(F4:F21)</f>
        <v>0</v>
      </c>
      <c r="H22" s="145" t="s">
        <v>371</v>
      </c>
      <c r="I22" s="146">
        <f>SUM(J4:J21)</f>
        <v>10056408.040000001</v>
      </c>
      <c r="J22" s="146">
        <f>SUM(J4:J20)</f>
        <v>10056408.040000001</v>
      </c>
      <c r="K22" s="146">
        <f>SUM(K4:K21)</f>
        <v>9951535.89</v>
      </c>
      <c r="L22" s="146">
        <f>SUM(L4:L21)</f>
        <v>-11146446.93</v>
      </c>
      <c r="N22" s="145" t="s">
        <v>371</v>
      </c>
      <c r="O22" s="146">
        <f>SUM(P4:P21)</f>
        <v>179858.95</v>
      </c>
      <c r="P22" s="146">
        <f>SUM(P4:P20)</f>
        <v>179858.95</v>
      </c>
      <c r="Q22" s="146">
        <f>SUM(Q4:Q21)</f>
        <v>179858.95</v>
      </c>
      <c r="R22" s="146">
        <f>SUM(R4:R21)</f>
        <v>-77197.95</v>
      </c>
    </row>
    <row r="23" spans="2:17" ht="12.75">
      <c r="B23" s="67" t="s">
        <v>160</v>
      </c>
      <c r="D23" s="143"/>
      <c r="E23" s="147">
        <v>0</v>
      </c>
      <c r="H23" s="67" t="s">
        <v>160</v>
      </c>
      <c r="J23" s="143"/>
      <c r="K23" s="147">
        <v>0</v>
      </c>
      <c r="N23" s="67" t="s">
        <v>160</v>
      </c>
      <c r="P23" s="143"/>
      <c r="Q23" s="147">
        <v>0</v>
      </c>
    </row>
    <row r="24" spans="4:17" ht="12.75">
      <c r="D24" s="143">
        <f>D22-D23</f>
        <v>569417.52</v>
      </c>
      <c r="E24" s="147"/>
      <c r="J24" s="143">
        <f>J22-J23</f>
        <v>10056408.040000001</v>
      </c>
      <c r="K24" s="147"/>
      <c r="P24" s="143">
        <f>P22-P23</f>
        <v>179858.95</v>
      </c>
      <c r="Q24" s="147"/>
    </row>
    <row r="25" ht="15.75" customHeight="1" hidden="1"/>
    <row r="26" ht="12.75" hidden="1"/>
    <row r="30" ht="12.75">
      <c r="K30" s="674">
        <f>J22+P22</f>
        <v>10236266.99</v>
      </c>
    </row>
  </sheetData>
  <sheetProtection/>
  <mergeCells count="3">
    <mergeCell ref="B1:F1"/>
    <mergeCell ref="H1:L1"/>
    <mergeCell ref="N1:R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N69"/>
  <sheetViews>
    <sheetView zoomScalePageLayoutView="0" workbookViewId="0" topLeftCell="A4">
      <pane xSplit="3" ySplit="26" topLeftCell="D30" activePane="bottomRight" state="frozen"/>
      <selection pane="topLeft" activeCell="A4" sqref="A4"/>
      <selection pane="topRight" activeCell="D4" sqref="D4"/>
      <selection pane="bottomLeft" activeCell="A30" sqref="A30"/>
      <selection pane="bottomRight" activeCell="E35" sqref="E35"/>
    </sheetView>
  </sheetViews>
  <sheetFormatPr defaultColWidth="9.00390625" defaultRowHeight="12.75"/>
  <cols>
    <col min="1" max="1" width="26.875" style="499" customWidth="1"/>
    <col min="2" max="2" width="5.625" style="499" customWidth="1"/>
    <col min="3" max="3" width="9.125" style="499" customWidth="1"/>
    <col min="4" max="4" width="12.125" style="499" customWidth="1"/>
    <col min="5" max="5" width="13.625" style="499" customWidth="1"/>
    <col min="6" max="6" width="14.00390625" style="499" customWidth="1"/>
    <col min="7" max="7" width="13.875" style="499" customWidth="1"/>
    <col min="8" max="8" width="15.875" style="499" customWidth="1"/>
    <col min="9" max="9" width="14.00390625" style="499" customWidth="1"/>
    <col min="10" max="10" width="13.25390625" style="499" customWidth="1"/>
    <col min="11" max="11" width="14.75390625" style="499" customWidth="1"/>
    <col min="12" max="12" width="2.125" style="499" customWidth="1"/>
    <col min="13" max="13" width="9.125" style="499" customWidth="1"/>
    <col min="14" max="14" width="11.625" style="499" customWidth="1"/>
    <col min="15" max="16384" width="9.125" style="499" customWidth="1"/>
  </cols>
  <sheetData>
    <row r="1" spans="1:11" ht="12.75">
      <c r="A1" s="497"/>
      <c r="B1" s="497"/>
      <c r="C1" s="497"/>
      <c r="D1" s="497"/>
      <c r="E1" s="497"/>
      <c r="F1" s="497"/>
      <c r="G1" s="497"/>
      <c r="H1" s="728" t="s">
        <v>220</v>
      </c>
      <c r="I1" s="728"/>
      <c r="J1" s="497"/>
      <c r="K1" s="497"/>
    </row>
    <row r="2" spans="1:11" ht="12.75">
      <c r="A2" s="497"/>
      <c r="B2" s="497"/>
      <c r="C2" s="497"/>
      <c r="D2" s="497"/>
      <c r="E2" s="497"/>
      <c r="F2" s="500" t="s">
        <v>221</v>
      </c>
      <c r="G2" s="497"/>
      <c r="H2" s="497"/>
      <c r="I2" s="497"/>
      <c r="J2" s="497"/>
      <c r="K2" s="497"/>
    </row>
    <row r="3" spans="1:11" ht="12.75">
      <c r="A3" s="497"/>
      <c r="B3" s="497"/>
      <c r="C3" s="497"/>
      <c r="D3" s="497"/>
      <c r="E3" s="497"/>
      <c r="F3" s="497"/>
      <c r="G3" s="497"/>
      <c r="H3" s="728" t="s">
        <v>222</v>
      </c>
      <c r="I3" s="728"/>
      <c r="J3" s="497"/>
      <c r="K3" s="497"/>
    </row>
    <row r="4" spans="1:11" ht="15.75">
      <c r="A4" s="729" t="s">
        <v>977</v>
      </c>
      <c r="B4" s="729"/>
      <c r="C4" s="729"/>
      <c r="D4" s="729"/>
      <c r="E4" s="729"/>
      <c r="F4" s="729"/>
      <c r="G4" s="729"/>
      <c r="H4" s="729"/>
      <c r="I4" s="729"/>
      <c r="J4" s="729"/>
      <c r="K4" s="501"/>
    </row>
    <row r="5" spans="1:11" ht="16.5" thickBot="1">
      <c r="A5" s="729" t="s">
        <v>223</v>
      </c>
      <c r="B5" s="729"/>
      <c r="C5" s="729"/>
      <c r="D5" s="729"/>
      <c r="E5" s="729"/>
      <c r="F5" s="729"/>
      <c r="G5" s="729"/>
      <c r="H5" s="729"/>
      <c r="I5" s="729"/>
      <c r="J5" s="730"/>
      <c r="K5" s="502" t="s">
        <v>367</v>
      </c>
    </row>
    <row r="6" spans="1:11" ht="15.75">
      <c r="A6" s="503"/>
      <c r="B6" s="504"/>
      <c r="C6" s="503"/>
      <c r="D6" s="503"/>
      <c r="E6" s="503"/>
      <c r="F6" s="503"/>
      <c r="G6" s="505"/>
      <c r="H6" s="505"/>
      <c r="I6" s="505"/>
      <c r="J6" s="506" t="s">
        <v>376</v>
      </c>
      <c r="K6" s="507" t="s">
        <v>224</v>
      </c>
    </row>
    <row r="7" spans="1:11" ht="15.75">
      <c r="A7" s="259"/>
      <c r="B7" s="255"/>
      <c r="C7" s="255"/>
      <c r="D7" s="663" t="s">
        <v>1137</v>
      </c>
      <c r="E7" s="255"/>
      <c r="F7" s="255"/>
      <c r="G7" s="505"/>
      <c r="H7" s="505"/>
      <c r="I7" s="505"/>
      <c r="J7" s="506" t="s">
        <v>226</v>
      </c>
      <c r="K7" s="508">
        <v>42552</v>
      </c>
    </row>
    <row r="8" spans="1:11" ht="12.75">
      <c r="A8" s="509"/>
      <c r="B8" s="510"/>
      <c r="C8" s="510"/>
      <c r="D8" s="510"/>
      <c r="E8" s="510"/>
      <c r="F8" s="510"/>
      <c r="G8" s="510"/>
      <c r="H8" s="510"/>
      <c r="I8" s="510"/>
      <c r="J8" s="511"/>
      <c r="K8" s="512"/>
    </row>
    <row r="9" spans="1:11" ht="12.75">
      <c r="A9" s="259" t="s">
        <v>974</v>
      </c>
      <c r="B9" s="259"/>
      <c r="C9" s="740" t="s">
        <v>259</v>
      </c>
      <c r="D9" s="740"/>
      <c r="E9" s="740"/>
      <c r="F9" s="740"/>
      <c r="G9" s="740"/>
      <c r="H9" s="740"/>
      <c r="I9" s="740"/>
      <c r="J9" s="506" t="s">
        <v>441</v>
      </c>
      <c r="K9" s="513"/>
    </row>
    <row r="10" spans="1:11" ht="12.75">
      <c r="A10" s="259" t="s">
        <v>227</v>
      </c>
      <c r="B10" s="259"/>
      <c r="C10" s="514"/>
      <c r="D10" s="515"/>
      <c r="E10" s="515"/>
      <c r="F10" s="515"/>
      <c r="G10" s="515"/>
      <c r="H10" s="516"/>
      <c r="I10" s="516"/>
      <c r="J10" s="511"/>
      <c r="K10" s="517"/>
    </row>
    <row r="11" spans="1:11" ht="12.75">
      <c r="A11" s="259" t="s">
        <v>228</v>
      </c>
      <c r="B11" s="259"/>
      <c r="C11" s="741"/>
      <c r="D11" s="741"/>
      <c r="E11" s="741"/>
      <c r="F11" s="741"/>
      <c r="G11" s="741"/>
      <c r="H11" s="741"/>
      <c r="I11" s="741"/>
      <c r="J11" s="506" t="s">
        <v>229</v>
      </c>
      <c r="K11" s="518"/>
    </row>
    <row r="12" spans="1:11" ht="12.75">
      <c r="A12" s="259" t="s">
        <v>230</v>
      </c>
      <c r="B12" s="259"/>
      <c r="C12" s="514"/>
      <c r="D12" s="515"/>
      <c r="E12" s="515"/>
      <c r="F12" s="515"/>
      <c r="G12" s="515"/>
      <c r="H12" s="516"/>
      <c r="I12" s="516"/>
      <c r="J12" s="506" t="s">
        <v>441</v>
      </c>
      <c r="K12" s="519"/>
    </row>
    <row r="13" spans="1:11" ht="12.75">
      <c r="A13" s="731" t="s">
        <v>231</v>
      </c>
      <c r="B13" s="731"/>
      <c r="C13" s="520"/>
      <c r="D13" s="521"/>
      <c r="E13" s="521"/>
      <c r="F13" s="521"/>
      <c r="G13" s="521"/>
      <c r="H13" s="522"/>
      <c r="I13" s="522"/>
      <c r="J13" s="506" t="s">
        <v>232</v>
      </c>
      <c r="K13" s="519" t="s">
        <v>182</v>
      </c>
    </row>
    <row r="14" spans="1:11" ht="15.75">
      <c r="A14" s="259" t="s">
        <v>233</v>
      </c>
      <c r="B14" s="505"/>
      <c r="C14" s="732" t="s">
        <v>983</v>
      </c>
      <c r="D14" s="732"/>
      <c r="E14" s="732"/>
      <c r="F14" s="732"/>
      <c r="G14" s="732"/>
      <c r="H14" s="732"/>
      <c r="I14" s="732"/>
      <c r="J14" s="511"/>
      <c r="K14" s="519"/>
    </row>
    <row r="15" spans="1:11" ht="15.75">
      <c r="A15" s="259" t="s">
        <v>235</v>
      </c>
      <c r="B15" s="505"/>
      <c r="C15" s="523"/>
      <c r="D15" s="520"/>
      <c r="E15" s="521"/>
      <c r="F15" s="521"/>
      <c r="G15" s="521"/>
      <c r="H15" s="521"/>
      <c r="I15" s="258"/>
      <c r="J15" s="524"/>
      <c r="K15" s="525"/>
    </row>
    <row r="16" spans="1:11" ht="16.5" thickBot="1">
      <c r="A16" s="259" t="s">
        <v>236</v>
      </c>
      <c r="B16" s="505"/>
      <c r="C16" s="505"/>
      <c r="D16" s="526"/>
      <c r="E16" s="255"/>
      <c r="F16" s="255"/>
      <c r="G16" s="255"/>
      <c r="H16" s="255"/>
      <c r="I16" s="255"/>
      <c r="J16" s="506" t="s">
        <v>237</v>
      </c>
      <c r="K16" s="527" t="s">
        <v>238</v>
      </c>
    </row>
    <row r="17" spans="1:11" ht="15.75">
      <c r="A17" s="528"/>
      <c r="B17" s="529"/>
      <c r="C17" s="529"/>
      <c r="D17" s="530"/>
      <c r="E17" s="531"/>
      <c r="F17" s="531"/>
      <c r="G17" s="531"/>
      <c r="H17" s="531"/>
      <c r="I17" s="531"/>
      <c r="J17" s="532"/>
      <c r="K17" s="533"/>
    </row>
    <row r="18" spans="1:14" ht="12.75">
      <c r="A18" s="725" t="s">
        <v>808</v>
      </c>
      <c r="B18" s="725" t="s">
        <v>366</v>
      </c>
      <c r="C18" s="725" t="s">
        <v>981</v>
      </c>
      <c r="D18" s="725" t="s">
        <v>519</v>
      </c>
      <c r="E18" s="733" t="s">
        <v>239</v>
      </c>
      <c r="F18" s="750"/>
      <c r="G18" s="750"/>
      <c r="H18" s="734"/>
      <c r="I18" s="725" t="s">
        <v>240</v>
      </c>
      <c r="J18" s="733" t="s">
        <v>978</v>
      </c>
      <c r="K18" s="734"/>
      <c r="M18" s="534" t="s">
        <v>271</v>
      </c>
      <c r="N18" s="534" t="s">
        <v>272</v>
      </c>
    </row>
    <row r="19" spans="1:11" ht="12.75">
      <c r="A19" s="726"/>
      <c r="B19" s="726"/>
      <c r="C19" s="726"/>
      <c r="D19" s="726"/>
      <c r="E19" s="735"/>
      <c r="F19" s="751"/>
      <c r="G19" s="751"/>
      <c r="H19" s="736"/>
      <c r="I19" s="726"/>
      <c r="J19" s="735"/>
      <c r="K19" s="736"/>
    </row>
    <row r="20" spans="1:11" ht="12.75">
      <c r="A20" s="726"/>
      <c r="B20" s="726"/>
      <c r="C20" s="726"/>
      <c r="D20" s="726"/>
      <c r="E20" s="742" t="s">
        <v>241</v>
      </c>
      <c r="F20" s="745" t="s">
        <v>242</v>
      </c>
      <c r="G20" s="746"/>
      <c r="H20" s="725" t="s">
        <v>243</v>
      </c>
      <c r="I20" s="726"/>
      <c r="J20" s="725" t="s">
        <v>982</v>
      </c>
      <c r="K20" s="725" t="s">
        <v>979</v>
      </c>
    </row>
    <row r="21" spans="1:11" ht="12.75">
      <c r="A21" s="726"/>
      <c r="B21" s="726"/>
      <c r="C21" s="726"/>
      <c r="D21" s="726"/>
      <c r="E21" s="743"/>
      <c r="F21" s="725" t="s">
        <v>980</v>
      </c>
      <c r="G21" s="725" t="s">
        <v>244</v>
      </c>
      <c r="H21" s="726"/>
      <c r="I21" s="726"/>
      <c r="J21" s="726"/>
      <c r="K21" s="726"/>
    </row>
    <row r="22" spans="1:11" ht="12.75">
      <c r="A22" s="726"/>
      <c r="B22" s="726"/>
      <c r="C22" s="726"/>
      <c r="D22" s="726"/>
      <c r="E22" s="743"/>
      <c r="F22" s="726"/>
      <c r="G22" s="726"/>
      <c r="H22" s="726"/>
      <c r="I22" s="726"/>
      <c r="J22" s="726"/>
      <c r="K22" s="726"/>
    </row>
    <row r="23" spans="1:11" ht="12.75">
      <c r="A23" s="726"/>
      <c r="B23" s="726"/>
      <c r="C23" s="726"/>
      <c r="D23" s="726"/>
      <c r="E23" s="743"/>
      <c r="F23" s="726"/>
      <c r="G23" s="726"/>
      <c r="H23" s="726"/>
      <c r="I23" s="726"/>
      <c r="J23" s="726"/>
      <c r="K23" s="726"/>
    </row>
    <row r="24" spans="1:11" ht="12" customHeight="1">
      <c r="A24" s="726"/>
      <c r="B24" s="726"/>
      <c r="C24" s="726"/>
      <c r="D24" s="726"/>
      <c r="E24" s="743"/>
      <c r="F24" s="726"/>
      <c r="G24" s="726"/>
      <c r="H24" s="726"/>
      <c r="I24" s="726"/>
      <c r="J24" s="726"/>
      <c r="K24" s="726"/>
    </row>
    <row r="25" spans="1:11" ht="12.75" hidden="1">
      <c r="A25" s="727"/>
      <c r="B25" s="727"/>
      <c r="C25" s="727"/>
      <c r="D25" s="727"/>
      <c r="E25" s="744"/>
      <c r="F25" s="727"/>
      <c r="G25" s="727"/>
      <c r="H25" s="727"/>
      <c r="I25" s="727"/>
      <c r="J25" s="727"/>
      <c r="K25" s="727"/>
    </row>
    <row r="26" spans="1:11" ht="13.5" thickBot="1">
      <c r="A26" s="535">
        <v>1</v>
      </c>
      <c r="B26" s="536">
        <v>2</v>
      </c>
      <c r="C26" s="536">
        <v>3</v>
      </c>
      <c r="D26" s="537" t="s">
        <v>736</v>
      </c>
      <c r="E26" s="536">
        <v>5</v>
      </c>
      <c r="F26" s="536">
        <v>6</v>
      </c>
      <c r="G26" s="537" t="s">
        <v>739</v>
      </c>
      <c r="H26" s="536">
        <v>8</v>
      </c>
      <c r="I26" s="536">
        <v>9</v>
      </c>
      <c r="J26" s="537" t="s">
        <v>742</v>
      </c>
      <c r="K26" s="537" t="s">
        <v>743</v>
      </c>
    </row>
    <row r="27" spans="1:14" ht="33.75">
      <c r="A27" s="538" t="s">
        <v>245</v>
      </c>
      <c r="B27" s="563" t="s">
        <v>834</v>
      </c>
      <c r="C27" s="564" t="s">
        <v>246</v>
      </c>
      <c r="D27" s="565">
        <f>D29+D45</f>
        <v>0</v>
      </c>
      <c r="E27" s="565">
        <f aca="true" t="shared" si="0" ref="E27:N27">E29+E45</f>
        <v>0</v>
      </c>
      <c r="F27" s="565">
        <f t="shared" si="0"/>
        <v>200000</v>
      </c>
      <c r="G27" s="565">
        <f t="shared" si="0"/>
        <v>0</v>
      </c>
      <c r="H27" s="565">
        <f t="shared" si="0"/>
        <v>179858.95</v>
      </c>
      <c r="I27" s="565">
        <f t="shared" si="0"/>
        <v>179858.95</v>
      </c>
      <c r="J27" s="565">
        <f t="shared" si="0"/>
        <v>0</v>
      </c>
      <c r="K27" s="566">
        <f t="shared" si="0"/>
        <v>0</v>
      </c>
      <c r="M27" s="539">
        <f t="shared" si="0"/>
        <v>0</v>
      </c>
      <c r="N27" s="539">
        <f t="shared" si="0"/>
        <v>0</v>
      </c>
    </row>
    <row r="28" spans="1:14" ht="12.75">
      <c r="A28" s="538" t="s">
        <v>247</v>
      </c>
      <c r="B28" s="567"/>
      <c r="C28" s="568"/>
      <c r="D28" s="569"/>
      <c r="E28" s="569"/>
      <c r="F28" s="569"/>
      <c r="G28" s="569"/>
      <c r="H28" s="569"/>
      <c r="I28" s="569"/>
      <c r="J28" s="569"/>
      <c r="K28" s="570"/>
      <c r="M28" s="540"/>
      <c r="N28" s="540"/>
    </row>
    <row r="29" spans="1:14" ht="12.75">
      <c r="A29" s="541" t="s">
        <v>248</v>
      </c>
      <c r="B29" s="567" t="s">
        <v>834</v>
      </c>
      <c r="C29" s="571" t="s">
        <v>834</v>
      </c>
      <c r="D29" s="569">
        <f>SUM(D30:D44)</f>
        <v>0</v>
      </c>
      <c r="E29" s="569">
        <f aca="true" t="shared" si="1" ref="E29:K29">SUM(E30:E44)</f>
        <v>0</v>
      </c>
      <c r="F29" s="569">
        <f t="shared" si="1"/>
        <v>100000</v>
      </c>
      <c r="G29" s="569">
        <f t="shared" si="1"/>
        <v>0</v>
      </c>
      <c r="H29" s="569">
        <f t="shared" si="1"/>
        <v>24500</v>
      </c>
      <c r="I29" s="569">
        <f t="shared" si="1"/>
        <v>24500</v>
      </c>
      <c r="J29" s="569">
        <f>SUM(J30:J44)</f>
        <v>0</v>
      </c>
      <c r="K29" s="570">
        <f t="shared" si="1"/>
        <v>0</v>
      </c>
      <c r="M29" s="539">
        <f>SUM(M30:M44)</f>
        <v>0</v>
      </c>
      <c r="N29" s="539">
        <f>SUM(N30:N44)</f>
        <v>0</v>
      </c>
    </row>
    <row r="30" spans="1:14" ht="12.75">
      <c r="A30" s="542"/>
      <c r="B30" s="567"/>
      <c r="C30" s="571" t="s">
        <v>396</v>
      </c>
      <c r="D30" s="569"/>
      <c r="E30" s="569"/>
      <c r="F30" s="569">
        <f>I30+J30</f>
        <v>0</v>
      </c>
      <c r="G30" s="569"/>
      <c r="H30" s="569">
        <f>I30+K30</f>
        <v>0</v>
      </c>
      <c r="I30" s="569">
        <f>фактические!P4</f>
        <v>0</v>
      </c>
      <c r="J30" s="569">
        <f>N30</f>
        <v>0</v>
      </c>
      <c r="K30" s="570">
        <f>N30</f>
        <v>0</v>
      </c>
      <c r="M30" s="543">
        <f>Баланс!J110+Баланс!J144+Баланс!J152</f>
        <v>0</v>
      </c>
      <c r="N30" s="543">
        <f>Баланс!J168+Баланс!J191+Баланс!J199+Баланс!J207+Баланс!J211</f>
        <v>0</v>
      </c>
    </row>
    <row r="31" spans="1:14" ht="12.75">
      <c r="A31" s="544"/>
      <c r="B31" s="567"/>
      <c r="C31" s="571">
        <v>212</v>
      </c>
      <c r="D31" s="569"/>
      <c r="E31" s="569"/>
      <c r="F31" s="569">
        <f aca="true" t="shared" si="2" ref="F31:F46">I31+J31</f>
        <v>0</v>
      </c>
      <c r="G31" s="569"/>
      <c r="H31" s="569">
        <f aca="true" t="shared" si="3" ref="H31:H47">I31+K31</f>
        <v>0</v>
      </c>
      <c r="I31" s="569">
        <f>фактические!P5</f>
        <v>0</v>
      </c>
      <c r="J31" s="569">
        <f aca="true" t="shared" si="4" ref="J31:J47">N31</f>
        <v>0</v>
      </c>
      <c r="K31" s="570">
        <f>N31</f>
        <v>0</v>
      </c>
      <c r="M31" s="543">
        <f>Баланс!J111+Баланс!J87</f>
        <v>0</v>
      </c>
      <c r="N31" s="543">
        <f>Баланс!J212+Баланс!J169</f>
        <v>0</v>
      </c>
    </row>
    <row r="32" spans="1:14" ht="12.75">
      <c r="A32" s="544"/>
      <c r="B32" s="567"/>
      <c r="C32" s="571">
        <v>213</v>
      </c>
      <c r="D32" s="569"/>
      <c r="E32" s="569"/>
      <c r="F32" s="569">
        <f t="shared" si="2"/>
        <v>0</v>
      </c>
      <c r="G32" s="569"/>
      <c r="H32" s="569">
        <f t="shared" si="3"/>
        <v>0</v>
      </c>
      <c r="I32" s="569">
        <f>фактические!P6</f>
        <v>0</v>
      </c>
      <c r="J32" s="569">
        <f t="shared" si="4"/>
        <v>0</v>
      </c>
      <c r="K32" s="570">
        <f aca="true" t="shared" si="5" ref="K32:K47">N32</f>
        <v>0</v>
      </c>
      <c r="M32" s="543">
        <f>Баланс!J88+Баланс!J112+Баланс!J145+Баланс!J149+Баланс!J150+Баланс!J151+Баланс!J153+Баланс!J154</f>
        <v>0</v>
      </c>
      <c r="N32" s="543">
        <f>Баланс!J170+Баланс!J192+Баланс!J196+Баланс!J197+Баланс!J198+Баланс!J200+Баланс!J201+Баланс!J213</f>
        <v>0</v>
      </c>
    </row>
    <row r="33" spans="1:14" ht="12.75">
      <c r="A33" s="544"/>
      <c r="B33" s="567"/>
      <c r="C33" s="571">
        <v>221</v>
      </c>
      <c r="D33" s="569"/>
      <c r="E33" s="569"/>
      <c r="F33" s="569">
        <f t="shared" si="2"/>
        <v>0</v>
      </c>
      <c r="G33" s="569"/>
      <c r="H33" s="569">
        <f t="shared" si="3"/>
        <v>0</v>
      </c>
      <c r="I33" s="569">
        <f>фактические!P7</f>
        <v>0</v>
      </c>
      <c r="J33" s="569">
        <f t="shared" si="4"/>
        <v>0</v>
      </c>
      <c r="K33" s="570">
        <f t="shared" si="5"/>
        <v>0</v>
      </c>
      <c r="M33" s="543">
        <f>Баланс!J113+Баланс!J89</f>
        <v>0</v>
      </c>
      <c r="N33" s="543">
        <f>Баланс!J214+Баланс!J171</f>
        <v>0</v>
      </c>
    </row>
    <row r="34" spans="1:14" ht="12.75">
      <c r="A34" s="544"/>
      <c r="B34" s="567"/>
      <c r="C34" s="571">
        <v>222</v>
      </c>
      <c r="D34" s="569"/>
      <c r="E34" s="569"/>
      <c r="F34" s="569">
        <f t="shared" si="2"/>
        <v>0</v>
      </c>
      <c r="G34" s="569"/>
      <c r="H34" s="569">
        <f t="shared" si="3"/>
        <v>0</v>
      </c>
      <c r="I34" s="569">
        <f>фактические!P8</f>
        <v>0</v>
      </c>
      <c r="J34" s="569">
        <f t="shared" si="4"/>
        <v>0</v>
      </c>
      <c r="K34" s="570">
        <f t="shared" si="5"/>
        <v>0</v>
      </c>
      <c r="M34" s="543">
        <f>Баланс!J90+Баланс!J114</f>
        <v>0</v>
      </c>
      <c r="N34" s="543">
        <f>Баланс!J172+Баланс!J215</f>
        <v>0</v>
      </c>
    </row>
    <row r="35" spans="1:14" ht="12.75">
      <c r="A35" s="544"/>
      <c r="B35" s="567"/>
      <c r="C35" s="571">
        <v>223</v>
      </c>
      <c r="D35" s="569"/>
      <c r="E35" s="569"/>
      <c r="F35" s="569">
        <v>90000</v>
      </c>
      <c r="G35" s="569"/>
      <c r="H35" s="569">
        <f t="shared" si="3"/>
        <v>20000</v>
      </c>
      <c r="I35" s="569">
        <f>фактические!P9</f>
        <v>20000</v>
      </c>
      <c r="J35" s="569">
        <f t="shared" si="4"/>
        <v>0</v>
      </c>
      <c r="K35" s="570">
        <f t="shared" si="5"/>
        <v>0</v>
      </c>
      <c r="M35" s="543">
        <f>Баланс!J115+Баланс!J91</f>
        <v>0</v>
      </c>
      <c r="N35" s="543">
        <f>Баланс!J216+Баланс!J173</f>
        <v>0</v>
      </c>
    </row>
    <row r="36" spans="1:14" ht="12.75">
      <c r="A36" s="544"/>
      <c r="B36" s="567"/>
      <c r="C36" s="571">
        <v>224</v>
      </c>
      <c r="D36" s="569"/>
      <c r="E36" s="569"/>
      <c r="F36" s="569">
        <f t="shared" si="2"/>
        <v>0</v>
      </c>
      <c r="G36" s="569"/>
      <c r="H36" s="569">
        <f t="shared" si="3"/>
        <v>0</v>
      </c>
      <c r="I36" s="569">
        <f>фактические!P10</f>
        <v>0</v>
      </c>
      <c r="J36" s="569">
        <f t="shared" si="4"/>
        <v>0</v>
      </c>
      <c r="K36" s="570">
        <f t="shared" si="5"/>
        <v>0</v>
      </c>
      <c r="M36" s="543">
        <f>Баланс!J92+Баланс!J116</f>
        <v>0</v>
      </c>
      <c r="N36" s="543">
        <f>Баланс!J174+Баланс!J217</f>
        <v>0</v>
      </c>
    </row>
    <row r="37" spans="1:14" ht="12.75">
      <c r="A37" s="544"/>
      <c r="B37" s="567"/>
      <c r="C37" s="571">
        <v>225</v>
      </c>
      <c r="D37" s="569"/>
      <c r="E37" s="569"/>
      <c r="F37" s="569">
        <f t="shared" si="2"/>
        <v>0</v>
      </c>
      <c r="G37" s="569"/>
      <c r="H37" s="569">
        <f t="shared" si="3"/>
        <v>0</v>
      </c>
      <c r="I37" s="569">
        <f>фактические!P11</f>
        <v>0</v>
      </c>
      <c r="J37" s="569">
        <f t="shared" si="4"/>
        <v>0</v>
      </c>
      <c r="K37" s="570">
        <f t="shared" si="5"/>
        <v>0</v>
      </c>
      <c r="M37" s="543">
        <f>Баланс!J117+Баланс!J93</f>
        <v>0</v>
      </c>
      <c r="N37" s="543">
        <f>Баланс!J218+Баланс!J175</f>
        <v>0</v>
      </c>
    </row>
    <row r="38" spans="1:14" ht="12.75">
      <c r="A38" s="544"/>
      <c r="B38" s="567"/>
      <c r="C38" s="571">
        <v>226</v>
      </c>
      <c r="D38" s="569"/>
      <c r="E38" s="569"/>
      <c r="F38" s="569">
        <v>10000</v>
      </c>
      <c r="G38" s="569"/>
      <c r="H38" s="569">
        <f t="shared" si="3"/>
        <v>4500</v>
      </c>
      <c r="I38" s="569">
        <f>фактические!P12</f>
        <v>4500</v>
      </c>
      <c r="J38" s="569">
        <f t="shared" si="4"/>
        <v>0</v>
      </c>
      <c r="K38" s="570">
        <f t="shared" si="5"/>
        <v>0</v>
      </c>
      <c r="M38" s="543">
        <f>Баланс!J94+Баланс!J118</f>
        <v>0</v>
      </c>
      <c r="N38" s="543">
        <f>Баланс!J176+Баланс!J219</f>
        <v>0</v>
      </c>
    </row>
    <row r="39" spans="1:14" ht="12.75">
      <c r="A39" s="544"/>
      <c r="B39" s="567"/>
      <c r="C39" s="571" t="s">
        <v>865</v>
      </c>
      <c r="D39" s="569"/>
      <c r="E39" s="569"/>
      <c r="F39" s="569">
        <f t="shared" si="2"/>
        <v>0</v>
      </c>
      <c r="G39" s="569"/>
      <c r="H39" s="569">
        <f t="shared" si="3"/>
        <v>0</v>
      </c>
      <c r="I39" s="569">
        <f>фактические!P13</f>
        <v>0</v>
      </c>
      <c r="J39" s="569">
        <f t="shared" si="4"/>
        <v>0</v>
      </c>
      <c r="K39" s="570">
        <f t="shared" si="5"/>
        <v>0</v>
      </c>
      <c r="M39" s="543">
        <f>Баланс!J99</f>
        <v>0</v>
      </c>
      <c r="N39" s="543">
        <f>Баланс!J181</f>
        <v>0</v>
      </c>
    </row>
    <row r="40" spans="1:14" ht="12.75">
      <c r="A40" s="544"/>
      <c r="B40" s="567"/>
      <c r="C40" s="571" t="s">
        <v>867</v>
      </c>
      <c r="D40" s="569"/>
      <c r="E40" s="569"/>
      <c r="F40" s="569">
        <f t="shared" si="2"/>
        <v>0</v>
      </c>
      <c r="G40" s="569"/>
      <c r="H40" s="569">
        <f t="shared" si="3"/>
        <v>0</v>
      </c>
      <c r="I40" s="569">
        <f>фактические!P14</f>
        <v>0</v>
      </c>
      <c r="J40" s="569">
        <f t="shared" si="4"/>
        <v>0</v>
      </c>
      <c r="K40" s="570">
        <f t="shared" si="5"/>
        <v>0</v>
      </c>
      <c r="M40" s="543">
        <f>Баланс!J100</f>
        <v>0</v>
      </c>
      <c r="N40" s="543">
        <f>Баланс!J182</f>
        <v>0</v>
      </c>
    </row>
    <row r="41" spans="1:14" ht="12.75">
      <c r="A41" s="544"/>
      <c r="B41" s="567"/>
      <c r="C41" s="571" t="s">
        <v>696</v>
      </c>
      <c r="D41" s="569"/>
      <c r="E41" s="569"/>
      <c r="F41" s="569">
        <f t="shared" si="2"/>
        <v>0</v>
      </c>
      <c r="G41" s="569"/>
      <c r="H41" s="569">
        <f t="shared" si="3"/>
        <v>0</v>
      </c>
      <c r="I41" s="569">
        <f>фактические!P15</f>
        <v>0</v>
      </c>
      <c r="J41" s="569">
        <f t="shared" si="4"/>
        <v>0</v>
      </c>
      <c r="K41" s="570">
        <f t="shared" si="5"/>
        <v>0</v>
      </c>
      <c r="M41" s="543">
        <f>Баланс!J102</f>
        <v>0</v>
      </c>
      <c r="N41" s="543">
        <f>Баланс!J183</f>
        <v>0</v>
      </c>
    </row>
    <row r="42" spans="1:14" ht="12.75">
      <c r="A42" s="544"/>
      <c r="B42" s="567"/>
      <c r="C42" s="571" t="s">
        <v>697</v>
      </c>
      <c r="D42" s="569"/>
      <c r="E42" s="569"/>
      <c r="F42" s="569">
        <f t="shared" si="2"/>
        <v>0</v>
      </c>
      <c r="G42" s="569"/>
      <c r="H42" s="569">
        <f t="shared" si="3"/>
        <v>0</v>
      </c>
      <c r="I42" s="569">
        <f>фактические!P16</f>
        <v>0</v>
      </c>
      <c r="J42" s="569">
        <f t="shared" si="4"/>
        <v>0</v>
      </c>
      <c r="K42" s="570">
        <f t="shared" si="5"/>
        <v>0</v>
      </c>
      <c r="M42" s="543">
        <f>Баланс!J103</f>
        <v>0</v>
      </c>
      <c r="N42" s="543">
        <f>Баланс!J184</f>
        <v>0</v>
      </c>
    </row>
    <row r="43" spans="1:14" ht="12.75">
      <c r="A43" s="544"/>
      <c r="B43" s="567"/>
      <c r="C43" s="571" t="s">
        <v>698</v>
      </c>
      <c r="D43" s="569"/>
      <c r="E43" s="569"/>
      <c r="F43" s="569">
        <f t="shared" si="2"/>
        <v>0</v>
      </c>
      <c r="G43" s="569"/>
      <c r="H43" s="569">
        <f t="shared" si="3"/>
        <v>0</v>
      </c>
      <c r="I43" s="569">
        <f>фактические!P17</f>
        <v>0</v>
      </c>
      <c r="J43" s="569">
        <f t="shared" si="4"/>
        <v>0</v>
      </c>
      <c r="K43" s="570">
        <f t="shared" si="5"/>
        <v>0</v>
      </c>
      <c r="M43" s="543">
        <f>Баланс!J104</f>
        <v>0</v>
      </c>
      <c r="N43" s="543">
        <f>Баланс!J185</f>
        <v>0</v>
      </c>
    </row>
    <row r="44" spans="1:14" ht="12.75">
      <c r="A44" s="544"/>
      <c r="B44" s="567"/>
      <c r="C44" s="571" t="s">
        <v>358</v>
      </c>
      <c r="D44" s="569"/>
      <c r="E44" s="569"/>
      <c r="F44" s="569">
        <f t="shared" si="2"/>
        <v>0</v>
      </c>
      <c r="G44" s="569"/>
      <c r="H44" s="569">
        <f t="shared" si="3"/>
        <v>0</v>
      </c>
      <c r="I44" s="569">
        <f>фактические!P18</f>
        <v>0</v>
      </c>
      <c r="J44" s="569">
        <f t="shared" si="4"/>
        <v>0</v>
      </c>
      <c r="K44" s="570">
        <f t="shared" si="5"/>
        <v>0</v>
      </c>
      <c r="M44" s="543">
        <f>Баланс!J105+Баланс!J124+Баланс!J146+Баланс!J147+Баланс!J148+Баланс!J155+Баланс!J156</f>
        <v>0</v>
      </c>
      <c r="N44" s="543">
        <f>Баланс!J189+Баланс!J193+Баланс!J194+Баланс!J195+Баланс!J202+Баланс!J225</f>
        <v>0</v>
      </c>
    </row>
    <row r="45" spans="1:14" ht="12.75">
      <c r="A45" s="541" t="s">
        <v>270</v>
      </c>
      <c r="B45" s="567"/>
      <c r="C45" s="571" t="s">
        <v>884</v>
      </c>
      <c r="D45" s="569">
        <f aca="true" t="shared" si="6" ref="D45:K45">D46+D47</f>
        <v>0</v>
      </c>
      <c r="E45" s="569">
        <f t="shared" si="6"/>
        <v>0</v>
      </c>
      <c r="F45" s="569">
        <f t="shared" si="6"/>
        <v>100000</v>
      </c>
      <c r="G45" s="569">
        <f t="shared" si="6"/>
        <v>0</v>
      </c>
      <c r="H45" s="569">
        <f t="shared" si="6"/>
        <v>155358.95</v>
      </c>
      <c r="I45" s="569">
        <f t="shared" si="6"/>
        <v>155358.95</v>
      </c>
      <c r="J45" s="569">
        <f t="shared" si="6"/>
        <v>0</v>
      </c>
      <c r="K45" s="599">
        <f t="shared" si="6"/>
        <v>0</v>
      </c>
      <c r="M45" s="539">
        <f>M46+M47</f>
        <v>0</v>
      </c>
      <c r="N45" s="539">
        <f>N46+N47</f>
        <v>0</v>
      </c>
    </row>
    <row r="46" spans="1:14" ht="12.75">
      <c r="A46" s="544"/>
      <c r="B46" s="567"/>
      <c r="C46" s="571" t="s">
        <v>422</v>
      </c>
      <c r="D46" s="569"/>
      <c r="E46" s="569"/>
      <c r="F46" s="569">
        <f t="shared" si="2"/>
        <v>0</v>
      </c>
      <c r="G46" s="569"/>
      <c r="H46" s="569">
        <f t="shared" si="3"/>
        <v>0</v>
      </c>
      <c r="I46" s="569">
        <f>фактические!P19</f>
        <v>0</v>
      </c>
      <c r="J46" s="569">
        <f t="shared" si="4"/>
        <v>0</v>
      </c>
      <c r="K46" s="570">
        <f t="shared" si="5"/>
        <v>0</v>
      </c>
      <c r="M46" s="543">
        <f>Баланс!J119+Баланс!J95</f>
        <v>0</v>
      </c>
      <c r="N46" s="543">
        <f>Баланс!J220+Баланс!J177</f>
        <v>0</v>
      </c>
    </row>
    <row r="47" spans="1:14" ht="13.5" thickBot="1">
      <c r="A47" s="544"/>
      <c r="B47" s="572"/>
      <c r="C47" s="573" t="s">
        <v>910</v>
      </c>
      <c r="D47" s="574"/>
      <c r="E47" s="574"/>
      <c r="F47" s="574">
        <v>100000</v>
      </c>
      <c r="G47" s="574"/>
      <c r="H47" s="574">
        <f t="shared" si="3"/>
        <v>155358.95</v>
      </c>
      <c r="I47" s="574">
        <f>фактические!P20</f>
        <v>155358.95</v>
      </c>
      <c r="J47" s="574">
        <f t="shared" si="4"/>
        <v>0</v>
      </c>
      <c r="K47" s="575">
        <f t="shared" si="5"/>
        <v>0</v>
      </c>
      <c r="M47" s="543">
        <f>Баланс!J98+Баланс!J121</f>
        <v>0</v>
      </c>
      <c r="N47" s="543">
        <f>Баланс!J180+Баланс!J222</f>
        <v>0</v>
      </c>
    </row>
    <row r="48" spans="1:11" ht="33.75">
      <c r="A48" s="538" t="s">
        <v>249</v>
      </c>
      <c r="B48" s="563" t="s">
        <v>434</v>
      </c>
      <c r="C48" s="564" t="s">
        <v>246</v>
      </c>
      <c r="D48" s="576" t="s">
        <v>250</v>
      </c>
      <c r="E48" s="576" t="s">
        <v>250</v>
      </c>
      <c r="F48" s="576" t="s">
        <v>250</v>
      </c>
      <c r="G48" s="576" t="s">
        <v>250</v>
      </c>
      <c r="H48" s="576" t="s">
        <v>250</v>
      </c>
      <c r="I48" s="576" t="s">
        <v>250</v>
      </c>
      <c r="J48" s="576" t="s">
        <v>250</v>
      </c>
      <c r="K48" s="577" t="s">
        <v>250</v>
      </c>
    </row>
    <row r="49" spans="1:11" ht="12.75">
      <c r="A49" s="545" t="s">
        <v>59</v>
      </c>
      <c r="B49" s="567"/>
      <c r="C49" s="568"/>
      <c r="D49" s="569"/>
      <c r="E49" s="569"/>
      <c r="F49" s="569"/>
      <c r="G49" s="569"/>
      <c r="H49" s="569"/>
      <c r="I49" s="569"/>
      <c r="J49" s="569"/>
      <c r="K49" s="570"/>
    </row>
    <row r="50" spans="1:11" ht="15">
      <c r="A50" s="546" t="s">
        <v>251</v>
      </c>
      <c r="B50" s="567" t="s">
        <v>252</v>
      </c>
      <c r="C50" s="568"/>
      <c r="D50" s="578" t="s">
        <v>250</v>
      </c>
      <c r="E50" s="578" t="s">
        <v>250</v>
      </c>
      <c r="F50" s="578" t="s">
        <v>250</v>
      </c>
      <c r="G50" s="578" t="s">
        <v>250</v>
      </c>
      <c r="H50" s="578" t="s">
        <v>250</v>
      </c>
      <c r="I50" s="578" t="s">
        <v>250</v>
      </c>
      <c r="J50" s="578" t="s">
        <v>250</v>
      </c>
      <c r="K50" s="579" t="s">
        <v>250</v>
      </c>
    </row>
    <row r="51" spans="1:11" ht="34.5">
      <c r="A51" s="541" t="s">
        <v>253</v>
      </c>
      <c r="B51" s="567" t="s">
        <v>254</v>
      </c>
      <c r="C51" s="568"/>
      <c r="D51" s="578" t="s">
        <v>250</v>
      </c>
      <c r="E51" s="578" t="s">
        <v>250</v>
      </c>
      <c r="F51" s="578" t="s">
        <v>250</v>
      </c>
      <c r="G51" s="578" t="s">
        <v>250</v>
      </c>
      <c r="H51" s="578" t="s">
        <v>250</v>
      </c>
      <c r="I51" s="578" t="s">
        <v>250</v>
      </c>
      <c r="J51" s="578" t="s">
        <v>250</v>
      </c>
      <c r="K51" s="579" t="s">
        <v>250</v>
      </c>
    </row>
    <row r="52" spans="1:11" ht="13.5" thickBot="1">
      <c r="A52" s="547" t="s">
        <v>810</v>
      </c>
      <c r="B52" s="572" t="s">
        <v>255</v>
      </c>
      <c r="C52" s="580"/>
      <c r="D52" s="574"/>
      <c r="E52" s="574"/>
      <c r="F52" s="574"/>
      <c r="G52" s="574"/>
      <c r="H52" s="574"/>
      <c r="I52" s="574"/>
      <c r="J52" s="574"/>
      <c r="K52" s="575"/>
    </row>
    <row r="53" spans="1:11" ht="15">
      <c r="A53" s="548"/>
      <c r="B53" s="548"/>
      <c r="C53" s="548"/>
      <c r="D53" s="549"/>
      <c r="E53" s="549"/>
      <c r="F53" s="548"/>
      <c r="G53" s="548"/>
      <c r="H53" s="548"/>
      <c r="I53" s="548"/>
      <c r="J53" s="548"/>
      <c r="K53" s="548"/>
    </row>
    <row r="54" spans="1:11" ht="15">
      <c r="A54" s="259" t="s">
        <v>261</v>
      </c>
      <c r="B54" s="550"/>
      <c r="C54" s="551"/>
      <c r="D54" s="738"/>
      <c r="E54" s="738"/>
      <c r="F54" s="548"/>
      <c r="G54" s="739" t="s">
        <v>262</v>
      </c>
      <c r="H54" s="739"/>
      <c r="I54" s="550"/>
      <c r="J54" s="749"/>
      <c r="K54" s="749"/>
    </row>
    <row r="55" spans="1:11" ht="15">
      <c r="A55" s="498" t="s">
        <v>263</v>
      </c>
      <c r="B55" s="747" t="s">
        <v>999</v>
      </c>
      <c r="C55" s="747"/>
      <c r="D55" s="737" t="s">
        <v>1000</v>
      </c>
      <c r="E55" s="737"/>
      <c r="F55" s="548"/>
      <c r="G55" s="748" t="s">
        <v>1002</v>
      </c>
      <c r="H55" s="748"/>
      <c r="I55" s="258" t="s">
        <v>999</v>
      </c>
      <c r="J55" s="737" t="s">
        <v>1000</v>
      </c>
      <c r="K55" s="737"/>
    </row>
    <row r="56" spans="1:11" ht="12.75">
      <c r="A56" s="498"/>
      <c r="B56" s="498"/>
      <c r="C56" s="498"/>
      <c r="D56" s="498"/>
      <c r="E56" s="498"/>
      <c r="F56" s="255"/>
      <c r="G56" s="255"/>
      <c r="H56" s="498"/>
      <c r="I56" s="498"/>
      <c r="J56" s="498"/>
      <c r="K56" s="497"/>
    </row>
    <row r="57" spans="1:11" ht="15">
      <c r="A57" s="259" t="s">
        <v>264</v>
      </c>
      <c r="B57" s="550"/>
      <c r="C57" s="551"/>
      <c r="D57" s="738"/>
      <c r="E57" s="738"/>
      <c r="F57" s="255"/>
      <c r="G57" s="255"/>
      <c r="H57" s="498"/>
      <c r="I57" s="498"/>
      <c r="J57" s="498"/>
      <c r="K57" s="497"/>
    </row>
    <row r="58" spans="1:11" ht="12.75">
      <c r="A58" s="498"/>
      <c r="B58" s="747" t="s">
        <v>999</v>
      </c>
      <c r="C58" s="747"/>
      <c r="D58" s="737" t="s">
        <v>1000</v>
      </c>
      <c r="E58" s="737"/>
      <c r="F58" s="255"/>
      <c r="G58" s="255"/>
      <c r="H58" s="498"/>
      <c r="I58" s="498"/>
      <c r="J58" s="498"/>
      <c r="K58" s="497"/>
    </row>
    <row r="59" spans="1:11" ht="12.75">
      <c r="A59" s="552"/>
      <c r="B59" s="552"/>
      <c r="C59" s="552"/>
      <c r="D59" s="552"/>
      <c r="E59" s="255"/>
      <c r="F59" s="255"/>
      <c r="G59" s="259"/>
      <c r="H59" s="259"/>
      <c r="I59" s="255"/>
      <c r="J59" s="255"/>
      <c r="K59" s="497"/>
    </row>
    <row r="60" spans="1:11" ht="12.75">
      <c r="A60" s="259"/>
      <c r="B60" s="738"/>
      <c r="C60" s="738"/>
      <c r="D60" s="738"/>
      <c r="E60" s="738"/>
      <c r="F60" s="255"/>
      <c r="G60" s="255"/>
      <c r="H60" s="255"/>
      <c r="I60" s="255"/>
      <c r="J60" s="255"/>
      <c r="K60" s="497"/>
    </row>
    <row r="61" spans="1:11" ht="12.75">
      <c r="A61" s="498"/>
      <c r="B61" s="737"/>
      <c r="C61" s="737"/>
      <c r="D61" s="737"/>
      <c r="E61" s="737"/>
      <c r="F61" s="255"/>
      <c r="G61" s="255"/>
      <c r="H61" s="255"/>
      <c r="I61" s="255"/>
      <c r="J61" s="255"/>
      <c r="K61" s="497"/>
    </row>
    <row r="62" spans="1:11" ht="12.75">
      <c r="A62" s="552"/>
      <c r="B62" s="552"/>
      <c r="C62" s="552"/>
      <c r="D62" s="753" t="s">
        <v>265</v>
      </c>
      <c r="E62" s="753"/>
      <c r="F62" s="753"/>
      <c r="G62" s="738"/>
      <c r="H62" s="738"/>
      <c r="I62" s="738"/>
      <c r="J62" s="738"/>
      <c r="K62" s="738"/>
    </row>
    <row r="63" spans="1:11" ht="12.75">
      <c r="A63" s="552"/>
      <c r="B63" s="552"/>
      <c r="C63" s="552"/>
      <c r="D63" s="255"/>
      <c r="E63" s="255"/>
      <c r="F63" s="255"/>
      <c r="G63" s="737" t="s">
        <v>266</v>
      </c>
      <c r="H63" s="737"/>
      <c r="I63" s="737"/>
      <c r="J63" s="737"/>
      <c r="K63" s="737"/>
    </row>
    <row r="64" spans="1:11" ht="12.75">
      <c r="A64" s="552"/>
      <c r="B64" s="552"/>
      <c r="C64" s="552"/>
      <c r="D64" s="500" t="s">
        <v>267</v>
      </c>
      <c r="E64" s="749"/>
      <c r="F64" s="749"/>
      <c r="G64" s="749"/>
      <c r="H64" s="749"/>
      <c r="I64" s="752"/>
      <c r="J64" s="752"/>
      <c r="K64" s="752"/>
    </row>
    <row r="65" spans="1:11" ht="12.75">
      <c r="A65" s="552"/>
      <c r="B65" s="552"/>
      <c r="C65" s="552"/>
      <c r="D65" s="255" t="s">
        <v>268</v>
      </c>
      <c r="E65" s="521"/>
      <c r="F65" s="521"/>
      <c r="G65" s="553"/>
      <c r="H65" s="258"/>
      <c r="I65" s="553"/>
      <c r="J65" s="522"/>
      <c r="K65" s="522"/>
    </row>
    <row r="66" spans="1:11" ht="12.75">
      <c r="A66" s="500" t="s">
        <v>1012</v>
      </c>
      <c r="B66" s="749"/>
      <c r="C66" s="749"/>
      <c r="D66" s="749"/>
      <c r="E66" s="554"/>
      <c r="F66" s="752"/>
      <c r="G66" s="752"/>
      <c r="H66" s="752"/>
      <c r="I66" s="497"/>
      <c r="J66" s="752"/>
      <c r="K66" s="752"/>
    </row>
    <row r="67" spans="1:11" ht="15">
      <c r="A67" s="548"/>
      <c r="B67" s="737" t="s">
        <v>1011</v>
      </c>
      <c r="C67" s="737"/>
      <c r="D67" s="737"/>
      <c r="E67" s="258" t="s">
        <v>999</v>
      </c>
      <c r="F67" s="737" t="s">
        <v>269</v>
      </c>
      <c r="G67" s="737"/>
      <c r="H67" s="737"/>
      <c r="I67" s="497"/>
      <c r="J67" s="737" t="s">
        <v>1013</v>
      </c>
      <c r="K67" s="737"/>
    </row>
    <row r="68" spans="1:11" ht="12.75">
      <c r="A68" s="259"/>
      <c r="B68" s="259"/>
      <c r="C68" s="259"/>
      <c r="D68" s="526"/>
      <c r="E68" s="526"/>
      <c r="F68" s="259"/>
      <c r="G68" s="259"/>
      <c r="H68" s="497"/>
      <c r="I68" s="497"/>
      <c r="J68" s="497"/>
      <c r="K68" s="497"/>
    </row>
    <row r="69" spans="1:11" ht="12.75">
      <c r="A69" s="731" t="s">
        <v>225</v>
      </c>
      <c r="B69" s="731"/>
      <c r="C69" s="731"/>
      <c r="D69" s="555"/>
      <c r="E69" s="259"/>
      <c r="F69" s="254"/>
      <c r="G69" s="254"/>
      <c r="H69" s="526"/>
      <c r="I69" s="526"/>
      <c r="J69" s="254"/>
      <c r="K69" s="526"/>
    </row>
  </sheetData>
  <sheetProtection/>
  <mergeCells count="47">
    <mergeCell ref="A69:C69"/>
    <mergeCell ref="D57:E57"/>
    <mergeCell ref="B58:C58"/>
    <mergeCell ref="D58:E58"/>
    <mergeCell ref="B60:E60"/>
    <mergeCell ref="B61:E61"/>
    <mergeCell ref="D62:F62"/>
    <mergeCell ref="E64:F64"/>
    <mergeCell ref="B66:D66"/>
    <mergeCell ref="F66:H66"/>
    <mergeCell ref="G62:K62"/>
    <mergeCell ref="G63:K63"/>
    <mergeCell ref="B67:D67"/>
    <mergeCell ref="F67:H67"/>
    <mergeCell ref="J67:K67"/>
    <mergeCell ref="G64:H64"/>
    <mergeCell ref="I64:K64"/>
    <mergeCell ref="J66:K66"/>
    <mergeCell ref="D55:E55"/>
    <mergeCell ref="G55:H55"/>
    <mergeCell ref="J54:K54"/>
    <mergeCell ref="B18:B25"/>
    <mergeCell ref="C18:C25"/>
    <mergeCell ref="K20:K25"/>
    <mergeCell ref="F21:F25"/>
    <mergeCell ref="G21:G25"/>
    <mergeCell ref="D18:D25"/>
    <mergeCell ref="E18:H19"/>
    <mergeCell ref="J55:K55"/>
    <mergeCell ref="D54:E54"/>
    <mergeCell ref="G54:H54"/>
    <mergeCell ref="C9:I9"/>
    <mergeCell ref="C11:I11"/>
    <mergeCell ref="J20:J25"/>
    <mergeCell ref="E20:E25"/>
    <mergeCell ref="F20:G20"/>
    <mergeCell ref="H20:H25"/>
    <mergeCell ref="B55:C55"/>
    <mergeCell ref="A18:A25"/>
    <mergeCell ref="H1:I1"/>
    <mergeCell ref="H3:I3"/>
    <mergeCell ref="A4:J4"/>
    <mergeCell ref="A5:J5"/>
    <mergeCell ref="A13:B13"/>
    <mergeCell ref="C14:I14"/>
    <mergeCell ref="I18:I25"/>
    <mergeCell ref="J18:K19"/>
  </mergeCells>
  <printOptions horizontalCentered="1"/>
  <pageMargins left="0.1968503937007874" right="0.1968503937007874" top="0.7874015748031497" bottom="0.1968503937007874" header="0.5118110236220472" footer="0.5118110236220472"/>
  <pageSetup fitToHeight="2" fitToWidth="1" horizontalDpi="600" verticalDpi="600" orientation="landscape" paperSize="9" scale="9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N69"/>
  <sheetViews>
    <sheetView zoomScalePageLayoutView="0" workbookViewId="0" topLeftCell="A1">
      <selection activeCell="D7" sqref="D7"/>
    </sheetView>
  </sheetViews>
  <sheetFormatPr defaultColWidth="9.00390625" defaultRowHeight="12.75"/>
  <cols>
    <col min="1" max="1" width="26.875" style="499" customWidth="1"/>
    <col min="2" max="2" width="5.625" style="499" customWidth="1"/>
    <col min="3" max="3" width="9.125" style="499" customWidth="1"/>
    <col min="4" max="4" width="12.125" style="499" customWidth="1"/>
    <col min="5" max="5" width="13.625" style="499" customWidth="1"/>
    <col min="6" max="6" width="14.00390625" style="499" customWidth="1"/>
    <col min="7" max="7" width="13.875" style="499" customWidth="1"/>
    <col min="8" max="8" width="15.875" style="499" customWidth="1"/>
    <col min="9" max="9" width="14.00390625" style="499" customWidth="1"/>
    <col min="10" max="10" width="13.25390625" style="499" customWidth="1"/>
    <col min="11" max="11" width="14.75390625" style="499" customWidth="1"/>
    <col min="12" max="12" width="2.125" style="499" customWidth="1"/>
    <col min="13" max="13" width="9.125" style="499" customWidth="1"/>
    <col min="14" max="14" width="11.625" style="499" customWidth="1"/>
    <col min="15" max="16384" width="9.125" style="499" customWidth="1"/>
  </cols>
  <sheetData>
    <row r="1" spans="1:11" ht="12.75">
      <c r="A1" s="497"/>
      <c r="B1" s="497"/>
      <c r="C1" s="497"/>
      <c r="D1" s="497"/>
      <c r="E1" s="497"/>
      <c r="F1" s="497"/>
      <c r="G1" s="497"/>
      <c r="H1" s="728" t="s">
        <v>220</v>
      </c>
      <c r="I1" s="728"/>
      <c r="J1" s="497"/>
      <c r="K1" s="497"/>
    </row>
    <row r="2" spans="1:11" ht="12.75">
      <c r="A2" s="497"/>
      <c r="B2" s="497"/>
      <c r="C2" s="497"/>
      <c r="D2" s="497"/>
      <c r="E2" s="497"/>
      <c r="F2" s="500" t="s">
        <v>221</v>
      </c>
      <c r="G2" s="497"/>
      <c r="H2" s="497"/>
      <c r="I2" s="497"/>
      <c r="J2" s="497"/>
      <c r="K2" s="497"/>
    </row>
    <row r="3" spans="1:11" ht="12.75">
      <c r="A3" s="497"/>
      <c r="B3" s="497"/>
      <c r="C3" s="497"/>
      <c r="D3" s="497"/>
      <c r="E3" s="497"/>
      <c r="F3" s="497"/>
      <c r="G3" s="497"/>
      <c r="H3" s="728" t="s">
        <v>222</v>
      </c>
      <c r="I3" s="728"/>
      <c r="J3" s="497"/>
      <c r="K3" s="497"/>
    </row>
    <row r="4" spans="1:11" ht="15.75">
      <c r="A4" s="729" t="s">
        <v>977</v>
      </c>
      <c r="B4" s="729"/>
      <c r="C4" s="729"/>
      <c r="D4" s="729"/>
      <c r="E4" s="729"/>
      <c r="F4" s="729"/>
      <c r="G4" s="729"/>
      <c r="H4" s="729"/>
      <c r="I4" s="729"/>
      <c r="J4" s="729"/>
      <c r="K4" s="501"/>
    </row>
    <row r="5" spans="1:11" ht="16.5" thickBot="1">
      <c r="A5" s="729" t="s">
        <v>223</v>
      </c>
      <c r="B5" s="729"/>
      <c r="C5" s="729"/>
      <c r="D5" s="729"/>
      <c r="E5" s="729"/>
      <c r="F5" s="729"/>
      <c r="G5" s="729"/>
      <c r="H5" s="729"/>
      <c r="I5" s="729"/>
      <c r="J5" s="730"/>
      <c r="K5" s="502" t="s">
        <v>367</v>
      </c>
    </row>
    <row r="6" spans="1:11" ht="15.75">
      <c r="A6" s="503"/>
      <c r="B6" s="504"/>
      <c r="C6" s="503"/>
      <c r="D6" s="503"/>
      <c r="E6" s="503"/>
      <c r="F6" s="503"/>
      <c r="G6" s="505"/>
      <c r="H6" s="505"/>
      <c r="I6" s="505"/>
      <c r="J6" s="506" t="s">
        <v>376</v>
      </c>
      <c r="K6" s="507" t="s">
        <v>224</v>
      </c>
    </row>
    <row r="7" spans="1:11" ht="15.75">
      <c r="A7" s="259"/>
      <c r="B7" s="255"/>
      <c r="C7" s="255"/>
      <c r="D7" s="663" t="s">
        <v>1134</v>
      </c>
      <c r="E7" s="255"/>
      <c r="F7" s="255"/>
      <c r="G7" s="505"/>
      <c r="H7" s="505"/>
      <c r="I7" s="505"/>
      <c r="J7" s="506" t="s">
        <v>226</v>
      </c>
      <c r="K7" s="508">
        <v>42552</v>
      </c>
    </row>
    <row r="8" spans="1:11" ht="12.75">
      <c r="A8" s="509"/>
      <c r="B8" s="510"/>
      <c r="C8" s="510"/>
      <c r="D8" s="510"/>
      <c r="E8" s="510"/>
      <c r="F8" s="510"/>
      <c r="G8" s="510"/>
      <c r="H8" s="510"/>
      <c r="I8" s="510"/>
      <c r="J8" s="511"/>
      <c r="K8" s="512"/>
    </row>
    <row r="9" spans="1:11" ht="12.75">
      <c r="A9" s="259" t="s">
        <v>974</v>
      </c>
      <c r="B9" s="259"/>
      <c r="C9" s="740" t="s">
        <v>260</v>
      </c>
      <c r="D9" s="740"/>
      <c r="E9" s="740"/>
      <c r="F9" s="740"/>
      <c r="G9" s="740"/>
      <c r="H9" s="740"/>
      <c r="I9" s="740"/>
      <c r="J9" s="506" t="s">
        <v>441</v>
      </c>
      <c r="K9" s="513"/>
    </row>
    <row r="10" spans="1:11" ht="12.75">
      <c r="A10" s="259" t="s">
        <v>227</v>
      </c>
      <c r="B10" s="259"/>
      <c r="C10" s="514"/>
      <c r="D10" s="515"/>
      <c r="E10" s="515"/>
      <c r="F10" s="515"/>
      <c r="G10" s="515"/>
      <c r="H10" s="516"/>
      <c r="I10" s="516"/>
      <c r="J10" s="511"/>
      <c r="K10" s="517"/>
    </row>
    <row r="11" spans="1:11" ht="12.75">
      <c r="A11" s="259" t="s">
        <v>228</v>
      </c>
      <c r="B11" s="259"/>
      <c r="C11" s="741"/>
      <c r="D11" s="741"/>
      <c r="E11" s="741"/>
      <c r="F11" s="741"/>
      <c r="G11" s="741"/>
      <c r="H11" s="741"/>
      <c r="I11" s="741"/>
      <c r="J11" s="506" t="s">
        <v>229</v>
      </c>
      <c r="K11" s="518"/>
    </row>
    <row r="12" spans="1:11" ht="12.75">
      <c r="A12" s="259" t="s">
        <v>230</v>
      </c>
      <c r="B12" s="259"/>
      <c r="C12" s="514"/>
      <c r="D12" s="515"/>
      <c r="E12" s="515"/>
      <c r="F12" s="515"/>
      <c r="G12" s="515"/>
      <c r="H12" s="516"/>
      <c r="I12" s="516"/>
      <c r="J12" s="506" t="s">
        <v>441</v>
      </c>
      <c r="K12" s="519"/>
    </row>
    <row r="13" spans="1:11" ht="12.75">
      <c r="A13" s="731" t="s">
        <v>231</v>
      </c>
      <c r="B13" s="731"/>
      <c r="C13" s="520"/>
      <c r="D13" s="521"/>
      <c r="E13" s="521"/>
      <c r="F13" s="521"/>
      <c r="G13" s="521"/>
      <c r="H13" s="522"/>
      <c r="I13" s="522"/>
      <c r="J13" s="506" t="s">
        <v>232</v>
      </c>
      <c r="K13" s="519" t="s">
        <v>182</v>
      </c>
    </row>
    <row r="14" spans="1:11" ht="15.75">
      <c r="A14" s="259" t="s">
        <v>233</v>
      </c>
      <c r="B14" s="505"/>
      <c r="C14" s="732" t="s">
        <v>185</v>
      </c>
      <c r="D14" s="732"/>
      <c r="E14" s="732"/>
      <c r="F14" s="732"/>
      <c r="G14" s="732"/>
      <c r="H14" s="732"/>
      <c r="I14" s="732"/>
      <c r="J14" s="511"/>
      <c r="K14" s="519"/>
    </row>
    <row r="15" spans="1:11" ht="15.75">
      <c r="A15" s="259" t="s">
        <v>235</v>
      </c>
      <c r="B15" s="505"/>
      <c r="C15" s="523"/>
      <c r="D15" s="520"/>
      <c r="E15" s="521"/>
      <c r="F15" s="521"/>
      <c r="G15" s="521"/>
      <c r="H15" s="521"/>
      <c r="I15" s="258"/>
      <c r="J15" s="524"/>
      <c r="K15" s="525"/>
    </row>
    <row r="16" spans="1:11" ht="16.5" thickBot="1">
      <c r="A16" s="259" t="s">
        <v>236</v>
      </c>
      <c r="B16" s="505"/>
      <c r="C16" s="505"/>
      <c r="D16" s="526"/>
      <c r="E16" s="255"/>
      <c r="F16" s="255"/>
      <c r="G16" s="255"/>
      <c r="H16" s="255"/>
      <c r="I16" s="255"/>
      <c r="J16" s="506" t="s">
        <v>237</v>
      </c>
      <c r="K16" s="527" t="s">
        <v>238</v>
      </c>
    </row>
    <row r="17" spans="1:11" ht="15.75">
      <c r="A17" s="528"/>
      <c r="B17" s="529"/>
      <c r="C17" s="529"/>
      <c r="D17" s="530"/>
      <c r="E17" s="531"/>
      <c r="F17" s="531"/>
      <c r="G17" s="531"/>
      <c r="H17" s="531"/>
      <c r="I17" s="531"/>
      <c r="J17" s="532"/>
      <c r="K17" s="533"/>
    </row>
    <row r="18" spans="1:14" ht="12.75">
      <c r="A18" s="725" t="s">
        <v>808</v>
      </c>
      <c r="B18" s="725" t="s">
        <v>366</v>
      </c>
      <c r="C18" s="725" t="s">
        <v>981</v>
      </c>
      <c r="D18" s="725" t="s">
        <v>519</v>
      </c>
      <c r="E18" s="733" t="s">
        <v>239</v>
      </c>
      <c r="F18" s="750"/>
      <c r="G18" s="750"/>
      <c r="H18" s="734"/>
      <c r="I18" s="725" t="s">
        <v>240</v>
      </c>
      <c r="J18" s="733" t="s">
        <v>978</v>
      </c>
      <c r="K18" s="734"/>
      <c r="M18" s="534" t="s">
        <v>271</v>
      </c>
      <c r="N18" s="534" t="s">
        <v>272</v>
      </c>
    </row>
    <row r="19" spans="1:11" ht="12.75">
      <c r="A19" s="726"/>
      <c r="B19" s="726"/>
      <c r="C19" s="726"/>
      <c r="D19" s="726"/>
      <c r="E19" s="735"/>
      <c r="F19" s="751"/>
      <c r="G19" s="751"/>
      <c r="H19" s="736"/>
      <c r="I19" s="726"/>
      <c r="J19" s="735"/>
      <c r="K19" s="736"/>
    </row>
    <row r="20" spans="1:11" ht="12.75">
      <c r="A20" s="726"/>
      <c r="B20" s="726"/>
      <c r="C20" s="726"/>
      <c r="D20" s="726"/>
      <c r="E20" s="742" t="s">
        <v>241</v>
      </c>
      <c r="F20" s="745" t="s">
        <v>242</v>
      </c>
      <c r="G20" s="746"/>
      <c r="H20" s="725" t="s">
        <v>243</v>
      </c>
      <c r="I20" s="726"/>
      <c r="J20" s="725" t="s">
        <v>982</v>
      </c>
      <c r="K20" s="725" t="s">
        <v>979</v>
      </c>
    </row>
    <row r="21" spans="1:11" ht="12.75">
      <c r="A21" s="726"/>
      <c r="B21" s="726"/>
      <c r="C21" s="726"/>
      <c r="D21" s="726"/>
      <c r="E21" s="743"/>
      <c r="F21" s="725" t="s">
        <v>980</v>
      </c>
      <c r="G21" s="725" t="s">
        <v>244</v>
      </c>
      <c r="H21" s="726"/>
      <c r="I21" s="726"/>
      <c r="J21" s="726"/>
      <c r="K21" s="726"/>
    </row>
    <row r="22" spans="1:11" ht="12.75">
      <c r="A22" s="726"/>
      <c r="B22" s="726"/>
      <c r="C22" s="726"/>
      <c r="D22" s="726"/>
      <c r="E22" s="743"/>
      <c r="F22" s="726"/>
      <c r="G22" s="726"/>
      <c r="H22" s="726"/>
      <c r="I22" s="726"/>
      <c r="J22" s="726"/>
      <c r="K22" s="726"/>
    </row>
    <row r="23" spans="1:11" ht="12.75">
      <c r="A23" s="726"/>
      <c r="B23" s="726"/>
      <c r="C23" s="726"/>
      <c r="D23" s="726"/>
      <c r="E23" s="743"/>
      <c r="F23" s="726"/>
      <c r="G23" s="726"/>
      <c r="H23" s="726"/>
      <c r="I23" s="726"/>
      <c r="J23" s="726"/>
      <c r="K23" s="726"/>
    </row>
    <row r="24" spans="1:11" ht="12" customHeight="1">
      <c r="A24" s="726"/>
      <c r="B24" s="726"/>
      <c r="C24" s="726"/>
      <c r="D24" s="726"/>
      <c r="E24" s="743"/>
      <c r="F24" s="726"/>
      <c r="G24" s="726"/>
      <c r="H24" s="726"/>
      <c r="I24" s="726"/>
      <c r="J24" s="726"/>
      <c r="K24" s="726"/>
    </row>
    <row r="25" spans="1:11" ht="12.75" hidden="1">
      <c r="A25" s="727"/>
      <c r="B25" s="727"/>
      <c r="C25" s="727"/>
      <c r="D25" s="727"/>
      <c r="E25" s="744"/>
      <c r="F25" s="727"/>
      <c r="G25" s="727"/>
      <c r="H25" s="727"/>
      <c r="I25" s="727"/>
      <c r="J25" s="727"/>
      <c r="K25" s="727"/>
    </row>
    <row r="26" spans="1:11" ht="13.5" thickBot="1">
      <c r="A26" s="535">
        <v>1</v>
      </c>
      <c r="B26" s="536">
        <v>2</v>
      </c>
      <c r="C26" s="536">
        <v>3</v>
      </c>
      <c r="D26" s="537" t="s">
        <v>736</v>
      </c>
      <c r="E26" s="536">
        <v>5</v>
      </c>
      <c r="F26" s="536">
        <v>6</v>
      </c>
      <c r="G26" s="537" t="s">
        <v>739</v>
      </c>
      <c r="H26" s="536">
        <v>8</v>
      </c>
      <c r="I26" s="536">
        <v>9</v>
      </c>
      <c r="J26" s="537" t="s">
        <v>742</v>
      </c>
      <c r="K26" s="537" t="s">
        <v>743</v>
      </c>
    </row>
    <row r="27" spans="1:14" ht="33.75">
      <c r="A27" s="538" t="s">
        <v>245</v>
      </c>
      <c r="B27" s="563" t="s">
        <v>834</v>
      </c>
      <c r="C27" s="564" t="s">
        <v>246</v>
      </c>
      <c r="D27" s="670">
        <f>D30+D31+D32+D33+D35+D37+D38+D44+D45+D46+D47</f>
        <v>10077299.999999998</v>
      </c>
      <c r="E27" s="565">
        <f aca="true" t="shared" si="0" ref="E27:K27">E29+E45</f>
        <v>0</v>
      </c>
      <c r="F27" s="565" t="e">
        <f t="shared" si="0"/>
        <v>#REF!</v>
      </c>
      <c r="G27" s="565">
        <f t="shared" si="0"/>
        <v>0</v>
      </c>
      <c r="H27" s="565" t="e">
        <f t="shared" si="0"/>
        <v>#REF!</v>
      </c>
      <c r="I27" s="565" t="e">
        <f t="shared" si="0"/>
        <v>#REF!</v>
      </c>
      <c r="J27" s="565" t="e">
        <f t="shared" si="0"/>
        <v>#REF!</v>
      </c>
      <c r="K27" s="566" t="e">
        <f t="shared" si="0"/>
        <v>#REF!</v>
      </c>
      <c r="M27" s="539" t="e">
        <f>M29+M45</f>
        <v>#REF!</v>
      </c>
      <c r="N27" s="539" t="e">
        <f>N29+N45</f>
        <v>#REF!</v>
      </c>
    </row>
    <row r="28" spans="1:14" ht="12.75">
      <c r="A28" s="538" t="s">
        <v>247</v>
      </c>
      <c r="B28" s="567"/>
      <c r="C28" s="568"/>
      <c r="D28" s="569"/>
      <c r="E28" s="569"/>
      <c r="F28" s="569"/>
      <c r="G28" s="569"/>
      <c r="H28" s="569"/>
      <c r="I28" s="569"/>
      <c r="J28" s="569"/>
      <c r="K28" s="570"/>
      <c r="M28" s="540"/>
      <c r="N28" s="540"/>
    </row>
    <row r="29" spans="1:14" ht="12.75">
      <c r="A29" s="541" t="s">
        <v>248</v>
      </c>
      <c r="B29" s="567" t="s">
        <v>834</v>
      </c>
      <c r="C29" s="571" t="s">
        <v>834</v>
      </c>
      <c r="D29" s="569"/>
      <c r="E29" s="569">
        <f aca="true" t="shared" si="1" ref="E29:K29">SUM(E30:E44)</f>
        <v>0</v>
      </c>
      <c r="F29" s="569" t="e">
        <f t="shared" si="1"/>
        <v>#REF!</v>
      </c>
      <c r="G29" s="569">
        <f t="shared" si="1"/>
        <v>0</v>
      </c>
      <c r="H29" s="569" t="e">
        <f t="shared" si="1"/>
        <v>#REF!</v>
      </c>
      <c r="I29" s="569" t="e">
        <f t="shared" si="1"/>
        <v>#REF!</v>
      </c>
      <c r="J29" s="569" t="e">
        <f t="shared" si="1"/>
        <v>#REF!</v>
      </c>
      <c r="K29" s="570" t="e">
        <f t="shared" si="1"/>
        <v>#REF!</v>
      </c>
      <c r="M29" s="539" t="e">
        <f>SUM(M30:M44)</f>
        <v>#REF!</v>
      </c>
      <c r="N29" s="539" t="e">
        <f>SUM(N30:N44)</f>
        <v>#REF!</v>
      </c>
    </row>
    <row r="30" spans="1:14" ht="12.75">
      <c r="A30" s="542"/>
      <c r="B30" s="567"/>
      <c r="C30" s="571" t="s">
        <v>396</v>
      </c>
      <c r="D30" s="569">
        <v>6262032.08</v>
      </c>
      <c r="E30" s="569"/>
      <c r="F30" s="569" t="e">
        <f>I30+J30</f>
        <v>#REF!</v>
      </c>
      <c r="G30" s="569"/>
      <c r="H30" s="569" t="e">
        <f>I30+K30</f>
        <v>#REF!</v>
      </c>
      <c r="I30" s="569">
        <f>'[1]фактические'!J4</f>
        <v>4247182.01</v>
      </c>
      <c r="J30" s="569" t="e">
        <f>N30</f>
        <v>#REF!</v>
      </c>
      <c r="K30" s="570" t="e">
        <f>N30</f>
        <v>#REF!</v>
      </c>
      <c r="M30" s="543" t="e">
        <f>'[1]Баланс'!I110+'[1]Баланс'!I144+'[1]Баланс'!I152</f>
        <v>#REF!</v>
      </c>
      <c r="N30" s="543" t="e">
        <f>'[1]Баланс'!I168+'[1]Баланс'!I191+'[1]Баланс'!I199+'[1]Баланс'!I207+'[1]Баланс'!I211</f>
        <v>#REF!</v>
      </c>
    </row>
    <row r="31" spans="1:14" ht="12.75">
      <c r="A31" s="544"/>
      <c r="B31" s="567"/>
      <c r="C31" s="571">
        <v>212</v>
      </c>
      <c r="D31" s="569">
        <v>6230</v>
      </c>
      <c r="E31" s="569"/>
      <c r="F31" s="569" t="e">
        <f aca="true" t="shared" si="2" ref="F31:F44">I31+J31</f>
        <v>#REF!</v>
      </c>
      <c r="G31" s="569"/>
      <c r="H31" s="569" t="e">
        <f aca="true" t="shared" si="3" ref="H31:H46">I31+K31</f>
        <v>#REF!</v>
      </c>
      <c r="I31" s="569" t="e">
        <f>'[1]фактические'!J5</f>
        <v>#REF!</v>
      </c>
      <c r="J31" s="569" t="e">
        <f aca="true" t="shared" si="4" ref="J31:J47">N31</f>
        <v>#REF!</v>
      </c>
      <c r="K31" s="570" t="e">
        <f aca="true" t="shared" si="5" ref="K31:K47">N31</f>
        <v>#REF!</v>
      </c>
      <c r="M31" s="543" t="e">
        <f>'[1]Баланс'!I111+'[1]Баланс'!I87</f>
        <v>#REF!</v>
      </c>
      <c r="N31" s="543" t="e">
        <f>'[1]Баланс'!I212+'[1]Баланс'!I169</f>
        <v>#REF!</v>
      </c>
    </row>
    <row r="32" spans="1:14" ht="12.75">
      <c r="A32" s="544"/>
      <c r="B32" s="567"/>
      <c r="C32" s="571">
        <v>213</v>
      </c>
      <c r="D32" s="569">
        <v>1927989.92</v>
      </c>
      <c r="E32" s="569"/>
      <c r="F32" s="569" t="e">
        <f t="shared" si="2"/>
        <v>#REF!</v>
      </c>
      <c r="G32" s="569"/>
      <c r="H32" s="569" t="e">
        <f t="shared" si="3"/>
        <v>#REF!</v>
      </c>
      <c r="I32" s="569">
        <f>'[1]фактические'!J6</f>
        <v>1341207.92</v>
      </c>
      <c r="J32" s="569" t="e">
        <f t="shared" si="4"/>
        <v>#REF!</v>
      </c>
      <c r="K32" s="570" t="e">
        <f t="shared" si="5"/>
        <v>#REF!</v>
      </c>
      <c r="M32" s="543" t="e">
        <f>'[1]Баланс'!I88+'[1]Баланс'!I112+'[1]Баланс'!I145+'[1]Баланс'!I149+'[1]Баланс'!I150+'[1]Баланс'!I151+'[1]Баланс'!I153+'[1]Баланс'!I154</f>
        <v>#REF!</v>
      </c>
      <c r="N32" s="543" t="e">
        <f>'[1]Баланс'!I170+'[1]Баланс'!I192+'[1]Баланс'!I196+'[1]Баланс'!I197+'[1]Баланс'!I198+'[1]Баланс'!I200+'[1]Баланс'!I201+'[1]Баланс'!I213</f>
        <v>#REF!</v>
      </c>
    </row>
    <row r="33" spans="1:14" ht="12.75">
      <c r="A33" s="544"/>
      <c r="B33" s="567"/>
      <c r="C33" s="571">
        <v>221</v>
      </c>
      <c r="D33" s="569">
        <v>34218.56</v>
      </c>
      <c r="E33" s="569"/>
      <c r="F33" s="569" t="e">
        <f t="shared" si="2"/>
        <v>#REF!</v>
      </c>
      <c r="G33" s="569"/>
      <c r="H33" s="569" t="e">
        <f t="shared" si="3"/>
        <v>#REF!</v>
      </c>
      <c r="I33" s="569">
        <f>'[1]фактические'!J7</f>
        <v>21832.05</v>
      </c>
      <c r="J33" s="569" t="e">
        <f t="shared" si="4"/>
        <v>#REF!</v>
      </c>
      <c r="K33" s="570" t="e">
        <f t="shared" si="5"/>
        <v>#REF!</v>
      </c>
      <c r="M33" s="543" t="e">
        <f>'[1]Баланс'!I113+'[1]Баланс'!I89</f>
        <v>#REF!</v>
      </c>
      <c r="N33" s="543" t="e">
        <f>'[1]Баланс'!I214+'[1]Баланс'!I171</f>
        <v>#REF!</v>
      </c>
    </row>
    <row r="34" spans="1:14" ht="12.75">
      <c r="A34" s="544"/>
      <c r="B34" s="567"/>
      <c r="C34" s="571">
        <v>222</v>
      </c>
      <c r="D34" s="569"/>
      <c r="E34" s="569"/>
      <c r="F34" s="569" t="e">
        <f t="shared" si="2"/>
        <v>#REF!</v>
      </c>
      <c r="G34" s="569"/>
      <c r="H34" s="569" t="e">
        <f t="shared" si="3"/>
        <v>#REF!</v>
      </c>
      <c r="I34" s="569" t="e">
        <f>'[1]фактические'!J8</f>
        <v>#REF!</v>
      </c>
      <c r="J34" s="569" t="e">
        <f t="shared" si="4"/>
        <v>#REF!</v>
      </c>
      <c r="K34" s="570" t="e">
        <f t="shared" si="5"/>
        <v>#REF!</v>
      </c>
      <c r="M34" s="543" t="e">
        <f>'[1]Баланс'!I90+'[1]Баланс'!I114</f>
        <v>#REF!</v>
      </c>
      <c r="N34" s="543" t="e">
        <f>'[1]Баланс'!I172+'[1]Баланс'!I215</f>
        <v>#REF!</v>
      </c>
    </row>
    <row r="35" spans="1:14" ht="12.75">
      <c r="A35" s="544"/>
      <c r="B35" s="567"/>
      <c r="C35" s="571">
        <v>223</v>
      </c>
      <c r="D35" s="569">
        <v>1167870.3</v>
      </c>
      <c r="E35" s="569"/>
      <c r="F35" s="569" t="e">
        <f t="shared" si="2"/>
        <v>#REF!</v>
      </c>
      <c r="G35" s="569"/>
      <c r="H35" s="569" t="e">
        <f t="shared" si="3"/>
        <v>#REF!</v>
      </c>
      <c r="I35" s="569">
        <f>'[1]фактические'!J9</f>
        <v>432998.4</v>
      </c>
      <c r="J35" s="569" t="e">
        <f t="shared" si="4"/>
        <v>#REF!</v>
      </c>
      <c r="K35" s="570" t="e">
        <f t="shared" si="5"/>
        <v>#REF!</v>
      </c>
      <c r="M35" s="543" t="e">
        <f>'[1]Баланс'!I115+'[1]Баланс'!I91</f>
        <v>#REF!</v>
      </c>
      <c r="N35" s="543" t="e">
        <f>'[1]Баланс'!I216+'[1]Баланс'!I173</f>
        <v>#REF!</v>
      </c>
    </row>
    <row r="36" spans="1:14" ht="12.75">
      <c r="A36" s="544"/>
      <c r="B36" s="567"/>
      <c r="C36" s="571">
        <v>224</v>
      </c>
      <c r="D36" s="569"/>
      <c r="E36" s="569"/>
      <c r="F36" s="569" t="e">
        <f t="shared" si="2"/>
        <v>#REF!</v>
      </c>
      <c r="G36" s="569"/>
      <c r="H36" s="569" t="e">
        <f t="shared" si="3"/>
        <v>#REF!</v>
      </c>
      <c r="I36" s="569" t="e">
        <f>'[1]фактические'!J10</f>
        <v>#REF!</v>
      </c>
      <c r="J36" s="569" t="e">
        <f t="shared" si="4"/>
        <v>#REF!</v>
      </c>
      <c r="K36" s="570" t="e">
        <f t="shared" si="5"/>
        <v>#REF!</v>
      </c>
      <c r="M36" s="543" t="e">
        <f>'[1]Баланс'!I92+'[1]Баланс'!I116</f>
        <v>#REF!</v>
      </c>
      <c r="N36" s="543" t="e">
        <f>'[1]Баланс'!I174+'[1]Баланс'!I217</f>
        <v>#REF!</v>
      </c>
    </row>
    <row r="37" spans="1:14" ht="12.75">
      <c r="A37" s="544"/>
      <c r="B37" s="567"/>
      <c r="C37" s="571">
        <v>225</v>
      </c>
      <c r="D37" s="569">
        <v>138043.2</v>
      </c>
      <c r="E37" s="569"/>
      <c r="F37" s="569" t="e">
        <f t="shared" si="2"/>
        <v>#REF!</v>
      </c>
      <c r="G37" s="569"/>
      <c r="H37" s="569" t="e">
        <f t="shared" si="3"/>
        <v>#REF!</v>
      </c>
      <c r="I37" s="569">
        <f>'[1]фактические'!J11</f>
        <v>60734.81</v>
      </c>
      <c r="J37" s="569" t="e">
        <f t="shared" si="4"/>
        <v>#REF!</v>
      </c>
      <c r="K37" s="570" t="e">
        <f t="shared" si="5"/>
        <v>#REF!</v>
      </c>
      <c r="M37" s="543" t="e">
        <f>'[1]Баланс'!I117+'[1]Баланс'!I93</f>
        <v>#REF!</v>
      </c>
      <c r="N37" s="543" t="e">
        <f>'[1]Баланс'!I218+'[1]Баланс'!I175</f>
        <v>#REF!</v>
      </c>
    </row>
    <row r="38" spans="1:14" ht="12.75">
      <c r="A38" s="544"/>
      <c r="B38" s="567"/>
      <c r="C38" s="571">
        <v>226</v>
      </c>
      <c r="D38" s="569">
        <v>186254.43</v>
      </c>
      <c r="E38" s="569"/>
      <c r="F38" s="569" t="e">
        <f t="shared" si="2"/>
        <v>#REF!</v>
      </c>
      <c r="G38" s="569"/>
      <c r="H38" s="569" t="e">
        <f t="shared" si="3"/>
        <v>#REF!</v>
      </c>
      <c r="I38" s="569">
        <f>'[1]фактические'!J12</f>
        <v>299288.87</v>
      </c>
      <c r="J38" s="569" t="e">
        <f t="shared" si="4"/>
        <v>#REF!</v>
      </c>
      <c r="K38" s="570" t="e">
        <f t="shared" si="5"/>
        <v>#REF!</v>
      </c>
      <c r="M38" s="543" t="e">
        <f>'[1]Баланс'!I94+'[1]Баланс'!I118</f>
        <v>#REF!</v>
      </c>
      <c r="N38" s="543" t="e">
        <f>'[1]Баланс'!I176+'[1]Баланс'!I219</f>
        <v>#REF!</v>
      </c>
    </row>
    <row r="39" spans="1:14" ht="12.75">
      <c r="A39" s="544"/>
      <c r="B39" s="567"/>
      <c r="C39" s="571" t="s">
        <v>865</v>
      </c>
      <c r="D39" s="569"/>
      <c r="E39" s="569"/>
      <c r="F39" s="569" t="e">
        <f t="shared" si="2"/>
        <v>#REF!</v>
      </c>
      <c r="G39" s="569"/>
      <c r="H39" s="569" t="e">
        <f t="shared" si="3"/>
        <v>#REF!</v>
      </c>
      <c r="I39" s="569" t="e">
        <f>'[1]фактические'!J13</f>
        <v>#REF!</v>
      </c>
      <c r="J39" s="569" t="e">
        <f t="shared" si="4"/>
        <v>#REF!</v>
      </c>
      <c r="K39" s="570" t="e">
        <f t="shared" si="5"/>
        <v>#REF!</v>
      </c>
      <c r="M39" s="543" t="e">
        <f>'[1]Баланс'!I99</f>
        <v>#REF!</v>
      </c>
      <c r="N39" s="543" t="e">
        <f>'[1]Баланс'!I181</f>
        <v>#REF!</v>
      </c>
    </row>
    <row r="40" spans="1:14" ht="12.75">
      <c r="A40" s="544"/>
      <c r="B40" s="567"/>
      <c r="C40" s="571" t="s">
        <v>867</v>
      </c>
      <c r="D40" s="569"/>
      <c r="E40" s="569"/>
      <c r="F40" s="569" t="e">
        <f t="shared" si="2"/>
        <v>#REF!</v>
      </c>
      <c r="G40" s="569"/>
      <c r="H40" s="569" t="e">
        <f t="shared" si="3"/>
        <v>#REF!</v>
      </c>
      <c r="I40" s="569" t="e">
        <f>'[1]фактические'!J14</f>
        <v>#REF!</v>
      </c>
      <c r="J40" s="569" t="e">
        <f t="shared" si="4"/>
        <v>#REF!</v>
      </c>
      <c r="K40" s="570" t="e">
        <f t="shared" si="5"/>
        <v>#REF!</v>
      </c>
      <c r="M40" s="543" t="e">
        <f>'[1]Баланс'!I100</f>
        <v>#REF!</v>
      </c>
      <c r="N40" s="543" t="e">
        <f>'[1]Баланс'!I182</f>
        <v>#REF!</v>
      </c>
    </row>
    <row r="41" spans="1:14" ht="12.75">
      <c r="A41" s="544"/>
      <c r="B41" s="567"/>
      <c r="C41" s="571" t="s">
        <v>696</v>
      </c>
      <c r="D41" s="569"/>
      <c r="E41" s="569"/>
      <c r="F41" s="569" t="e">
        <f t="shared" si="2"/>
        <v>#REF!</v>
      </c>
      <c r="G41" s="569"/>
      <c r="H41" s="569" t="e">
        <f t="shared" si="3"/>
        <v>#REF!</v>
      </c>
      <c r="I41" s="569" t="e">
        <f>'[1]фактические'!J15</f>
        <v>#REF!</v>
      </c>
      <c r="J41" s="569" t="e">
        <f t="shared" si="4"/>
        <v>#REF!</v>
      </c>
      <c r="K41" s="570" t="e">
        <f t="shared" si="5"/>
        <v>#REF!</v>
      </c>
      <c r="M41" s="543" t="e">
        <f>'[1]Баланс'!I102</f>
        <v>#REF!</v>
      </c>
      <c r="N41" s="543" t="e">
        <f>'[1]Баланс'!I183</f>
        <v>#REF!</v>
      </c>
    </row>
    <row r="42" spans="1:14" ht="12.75">
      <c r="A42" s="544"/>
      <c r="B42" s="567"/>
      <c r="C42" s="571" t="s">
        <v>697</v>
      </c>
      <c r="D42" s="569"/>
      <c r="E42" s="569"/>
      <c r="F42" s="569" t="e">
        <f t="shared" si="2"/>
        <v>#REF!</v>
      </c>
      <c r="G42" s="569"/>
      <c r="H42" s="569" t="e">
        <f t="shared" si="3"/>
        <v>#REF!</v>
      </c>
      <c r="I42" s="569" t="e">
        <f>'[1]фактические'!J16</f>
        <v>#REF!</v>
      </c>
      <c r="J42" s="569" t="e">
        <f t="shared" si="4"/>
        <v>#REF!</v>
      </c>
      <c r="K42" s="570" t="e">
        <f t="shared" si="5"/>
        <v>#REF!</v>
      </c>
      <c r="M42" s="543" t="e">
        <f>'[1]Баланс'!I103</f>
        <v>#REF!</v>
      </c>
      <c r="N42" s="543" t="e">
        <f>'[1]Баланс'!I184</f>
        <v>#REF!</v>
      </c>
    </row>
    <row r="43" spans="1:14" ht="12.75">
      <c r="A43" s="544"/>
      <c r="B43" s="567"/>
      <c r="C43" s="571" t="s">
        <v>698</v>
      </c>
      <c r="D43" s="569"/>
      <c r="E43" s="569"/>
      <c r="F43" s="569" t="e">
        <f t="shared" si="2"/>
        <v>#REF!</v>
      </c>
      <c r="G43" s="569"/>
      <c r="H43" s="569" t="e">
        <f t="shared" si="3"/>
        <v>#REF!</v>
      </c>
      <c r="I43" s="569" t="e">
        <f>'[1]фактические'!J17</f>
        <v>#REF!</v>
      </c>
      <c r="J43" s="569" t="e">
        <f t="shared" si="4"/>
        <v>#REF!</v>
      </c>
      <c r="K43" s="570" t="e">
        <f t="shared" si="5"/>
        <v>#REF!</v>
      </c>
      <c r="M43" s="543" t="e">
        <f>'[1]Баланс'!I104</f>
        <v>#REF!</v>
      </c>
      <c r="N43" s="543" t="e">
        <f>'[1]Баланс'!I185</f>
        <v>#REF!</v>
      </c>
    </row>
    <row r="44" spans="1:14" ht="12.75">
      <c r="A44" s="544"/>
      <c r="B44" s="567"/>
      <c r="C44" s="571" t="s">
        <v>358</v>
      </c>
      <c r="D44" s="569">
        <v>204689.18</v>
      </c>
      <c r="E44" s="569"/>
      <c r="F44" s="569" t="e">
        <f t="shared" si="2"/>
        <v>#REF!</v>
      </c>
      <c r="G44" s="569"/>
      <c r="H44" s="569" t="e">
        <f t="shared" si="3"/>
        <v>#REF!</v>
      </c>
      <c r="I44" s="569">
        <f>'[1]фактические'!J18</f>
        <v>193570.64</v>
      </c>
      <c r="J44" s="569" t="e">
        <f t="shared" si="4"/>
        <v>#REF!</v>
      </c>
      <c r="K44" s="570" t="e">
        <f t="shared" si="5"/>
        <v>#REF!</v>
      </c>
      <c r="M44" s="543" t="e">
        <f>'[1]Баланс'!I105+'[1]Баланс'!I124+'[1]Баланс'!I146+'[1]Баланс'!I147+'[1]Баланс'!I148+'[1]Баланс'!I155+'[1]Баланс'!I156</f>
        <v>#REF!</v>
      </c>
      <c r="N44" s="543" t="e">
        <f>'[1]Баланс'!I189+'[1]Баланс'!I193+'[1]Баланс'!I194+'[1]Баланс'!I195+'[1]Баланс'!I202+'[1]Баланс'!I225+'[1]Баланс'!I203</f>
        <v>#REF!</v>
      </c>
    </row>
    <row r="45" spans="1:14" ht="12.75">
      <c r="A45" s="541" t="s">
        <v>270</v>
      </c>
      <c r="B45" s="567"/>
      <c r="C45" s="571" t="s">
        <v>884</v>
      </c>
      <c r="D45" s="569"/>
      <c r="E45" s="569">
        <f aca="true" t="shared" si="6" ref="E45:K45">E46+E47</f>
        <v>0</v>
      </c>
      <c r="F45" s="569" t="e">
        <f t="shared" si="6"/>
        <v>#REF!</v>
      </c>
      <c r="G45" s="569">
        <f t="shared" si="6"/>
        <v>0</v>
      </c>
      <c r="H45" s="569" t="e">
        <f t="shared" si="6"/>
        <v>#REF!</v>
      </c>
      <c r="I45" s="569">
        <f t="shared" si="6"/>
        <v>68750</v>
      </c>
      <c r="J45" s="569" t="e">
        <f t="shared" si="6"/>
        <v>#REF!</v>
      </c>
      <c r="K45" s="570" t="e">
        <f t="shared" si="6"/>
        <v>#REF!</v>
      </c>
      <c r="M45" s="539" t="e">
        <f>M46+M47</f>
        <v>#REF!</v>
      </c>
      <c r="N45" s="539" t="e">
        <f>N46+N47</f>
        <v>#REF!</v>
      </c>
    </row>
    <row r="46" spans="1:14" ht="12.75">
      <c r="A46" s="544"/>
      <c r="B46" s="567"/>
      <c r="C46" s="571" t="s">
        <v>422</v>
      </c>
      <c r="D46" s="569">
        <v>88300</v>
      </c>
      <c r="E46" s="569"/>
      <c r="F46" s="569" t="e">
        <f>I46+J46</f>
        <v>#REF!</v>
      </c>
      <c r="G46" s="569"/>
      <c r="H46" s="569" t="e">
        <f t="shared" si="3"/>
        <v>#REF!</v>
      </c>
      <c r="I46" s="569">
        <f>'[1]фактические'!J19</f>
        <v>34150</v>
      </c>
      <c r="J46" s="569" t="e">
        <f t="shared" si="4"/>
        <v>#REF!</v>
      </c>
      <c r="K46" s="570" t="e">
        <f t="shared" si="5"/>
        <v>#REF!</v>
      </c>
      <c r="M46" s="543" t="e">
        <f>'[1]Баланс'!I119+'[1]Баланс'!I95</f>
        <v>#REF!</v>
      </c>
      <c r="N46" s="543" t="e">
        <f>'[1]Баланс'!I220+'[1]Баланс'!I177</f>
        <v>#REF!</v>
      </c>
    </row>
    <row r="47" spans="1:14" ht="13.5" thickBot="1">
      <c r="A47" s="544"/>
      <c r="B47" s="572"/>
      <c r="C47" s="573" t="s">
        <v>910</v>
      </c>
      <c r="D47" s="574">
        <v>61672.33</v>
      </c>
      <c r="E47" s="574"/>
      <c r="F47" s="574" t="e">
        <f>I47+J47</f>
        <v>#REF!</v>
      </c>
      <c r="G47" s="574"/>
      <c r="H47" s="574" t="e">
        <f>I47+K47</f>
        <v>#REF!</v>
      </c>
      <c r="I47" s="574">
        <f>'[1]фактические'!J20</f>
        <v>34600</v>
      </c>
      <c r="J47" s="574" t="e">
        <f t="shared" si="4"/>
        <v>#REF!</v>
      </c>
      <c r="K47" s="575" t="e">
        <f t="shared" si="5"/>
        <v>#REF!</v>
      </c>
      <c r="M47" s="543" t="e">
        <f>'[1]Баланс'!I98+'[1]Баланс'!I121</f>
        <v>#REF!</v>
      </c>
      <c r="N47" s="543" t="e">
        <f>'[1]Баланс'!I180+'[1]Баланс'!I222</f>
        <v>#REF!</v>
      </c>
    </row>
    <row r="48" spans="1:11" ht="33.75">
      <c r="A48" s="538" t="s">
        <v>249</v>
      </c>
      <c r="B48" s="563" t="s">
        <v>434</v>
      </c>
      <c r="C48" s="564" t="s">
        <v>246</v>
      </c>
      <c r="D48" s="576" t="s">
        <v>250</v>
      </c>
      <c r="E48" s="576" t="s">
        <v>250</v>
      </c>
      <c r="F48" s="576" t="s">
        <v>250</v>
      </c>
      <c r="G48" s="576" t="s">
        <v>250</v>
      </c>
      <c r="H48" s="576" t="s">
        <v>250</v>
      </c>
      <c r="I48" s="576" t="s">
        <v>250</v>
      </c>
      <c r="J48" s="576" t="s">
        <v>250</v>
      </c>
      <c r="K48" s="577" t="s">
        <v>250</v>
      </c>
    </row>
    <row r="49" spans="1:11" ht="12.75">
      <c r="A49" s="545" t="s">
        <v>59</v>
      </c>
      <c r="B49" s="567"/>
      <c r="C49" s="568"/>
      <c r="D49" s="569"/>
      <c r="E49" s="569"/>
      <c r="F49" s="569"/>
      <c r="G49" s="569"/>
      <c r="H49" s="569"/>
      <c r="I49" s="569"/>
      <c r="J49" s="569"/>
      <c r="K49" s="570"/>
    </row>
    <row r="50" spans="1:11" ht="15">
      <c r="A50" s="546" t="s">
        <v>251</v>
      </c>
      <c r="B50" s="567" t="s">
        <v>252</v>
      </c>
      <c r="C50" s="568"/>
      <c r="D50" s="578" t="s">
        <v>250</v>
      </c>
      <c r="E50" s="578" t="s">
        <v>250</v>
      </c>
      <c r="F50" s="578" t="s">
        <v>250</v>
      </c>
      <c r="G50" s="578" t="s">
        <v>250</v>
      </c>
      <c r="H50" s="578" t="s">
        <v>250</v>
      </c>
      <c r="I50" s="578" t="s">
        <v>250</v>
      </c>
      <c r="J50" s="578" t="s">
        <v>250</v>
      </c>
      <c r="K50" s="579" t="s">
        <v>250</v>
      </c>
    </row>
    <row r="51" spans="1:11" ht="34.5">
      <c r="A51" s="541" t="s">
        <v>253</v>
      </c>
      <c r="B51" s="567" t="s">
        <v>254</v>
      </c>
      <c r="C51" s="568"/>
      <c r="D51" s="578" t="s">
        <v>250</v>
      </c>
      <c r="E51" s="578" t="s">
        <v>250</v>
      </c>
      <c r="F51" s="578" t="s">
        <v>250</v>
      </c>
      <c r="G51" s="578" t="s">
        <v>250</v>
      </c>
      <c r="H51" s="578" t="s">
        <v>250</v>
      </c>
      <c r="I51" s="578" t="s">
        <v>250</v>
      </c>
      <c r="J51" s="578" t="s">
        <v>250</v>
      </c>
      <c r="K51" s="579" t="s">
        <v>250</v>
      </c>
    </row>
    <row r="52" spans="1:11" ht="13.5" thickBot="1">
      <c r="A52" s="547" t="s">
        <v>810</v>
      </c>
      <c r="B52" s="572" t="s">
        <v>255</v>
      </c>
      <c r="C52" s="580"/>
      <c r="D52" s="574"/>
      <c r="E52" s="574"/>
      <c r="F52" s="574"/>
      <c r="G52" s="574"/>
      <c r="H52" s="574"/>
      <c r="I52" s="574"/>
      <c r="J52" s="574"/>
      <c r="K52" s="575"/>
    </row>
    <row r="53" spans="1:11" ht="15">
      <c r="A53" s="548"/>
      <c r="B53" s="548"/>
      <c r="C53" s="548"/>
      <c r="D53" s="549"/>
      <c r="E53" s="549"/>
      <c r="F53" s="548"/>
      <c r="G53" s="548"/>
      <c r="H53" s="548"/>
      <c r="I53" s="548"/>
      <c r="J53" s="548"/>
      <c r="K53" s="548"/>
    </row>
    <row r="54" spans="1:11" ht="15">
      <c r="A54" s="259" t="s">
        <v>261</v>
      </c>
      <c r="B54" s="550"/>
      <c r="C54" s="551"/>
      <c r="D54" s="738"/>
      <c r="E54" s="738"/>
      <c r="F54" s="548"/>
      <c r="G54" s="739" t="s">
        <v>262</v>
      </c>
      <c r="H54" s="739"/>
      <c r="I54" s="550"/>
      <c r="J54" s="749"/>
      <c r="K54" s="749"/>
    </row>
    <row r="55" spans="1:11" ht="15">
      <c r="A55" s="498" t="s">
        <v>263</v>
      </c>
      <c r="B55" s="747" t="s">
        <v>999</v>
      </c>
      <c r="C55" s="747"/>
      <c r="D55" s="737" t="s">
        <v>1000</v>
      </c>
      <c r="E55" s="737"/>
      <c r="F55" s="548"/>
      <c r="G55" s="748" t="s">
        <v>1002</v>
      </c>
      <c r="H55" s="748"/>
      <c r="I55" s="258" t="s">
        <v>999</v>
      </c>
      <c r="J55" s="737" t="s">
        <v>1000</v>
      </c>
      <c r="K55" s="737"/>
    </row>
    <row r="56" spans="1:11" ht="12.75">
      <c r="A56" s="498"/>
      <c r="B56" s="498"/>
      <c r="C56" s="498"/>
      <c r="D56" s="498"/>
      <c r="E56" s="498"/>
      <c r="F56" s="255"/>
      <c r="G56" s="255"/>
      <c r="H56" s="498"/>
      <c r="I56" s="498"/>
      <c r="J56" s="498"/>
      <c r="K56" s="497"/>
    </row>
    <row r="57" spans="1:11" ht="15">
      <c r="A57" s="259" t="s">
        <v>264</v>
      </c>
      <c r="B57" s="550"/>
      <c r="C57" s="551"/>
      <c r="D57" s="738"/>
      <c r="E57" s="738"/>
      <c r="F57" s="255"/>
      <c r="G57" s="255"/>
      <c r="H57" s="498"/>
      <c r="I57" s="498"/>
      <c r="J57" s="498"/>
      <c r="K57" s="497"/>
    </row>
    <row r="58" spans="1:11" ht="12.75">
      <c r="A58" s="498"/>
      <c r="B58" s="747" t="s">
        <v>999</v>
      </c>
      <c r="C58" s="747"/>
      <c r="D58" s="737" t="s">
        <v>1000</v>
      </c>
      <c r="E58" s="737"/>
      <c r="F58" s="255"/>
      <c r="G58" s="255"/>
      <c r="H58" s="498"/>
      <c r="I58" s="498"/>
      <c r="J58" s="498"/>
      <c r="K58" s="497"/>
    </row>
    <row r="59" spans="1:11" ht="12.75">
      <c r="A59" s="552"/>
      <c r="B59" s="552"/>
      <c r="C59" s="552"/>
      <c r="D59" s="552"/>
      <c r="E59" s="255"/>
      <c r="F59" s="255"/>
      <c r="G59" s="259"/>
      <c r="H59" s="259"/>
      <c r="I59" s="255"/>
      <c r="J59" s="255"/>
      <c r="K59" s="497"/>
    </row>
    <row r="60" spans="1:11" ht="12.75">
      <c r="A60" s="259"/>
      <c r="B60" s="738"/>
      <c r="C60" s="738"/>
      <c r="D60" s="738"/>
      <c r="E60" s="738"/>
      <c r="F60" s="255"/>
      <c r="G60" s="255"/>
      <c r="H60" s="255"/>
      <c r="I60" s="255"/>
      <c r="J60" s="255"/>
      <c r="K60" s="497"/>
    </row>
    <row r="61" spans="1:11" ht="12.75">
      <c r="A61" s="498"/>
      <c r="B61" s="737"/>
      <c r="C61" s="737"/>
      <c r="D61" s="737"/>
      <c r="E61" s="737"/>
      <c r="F61" s="255"/>
      <c r="G61" s="255"/>
      <c r="H61" s="255"/>
      <c r="I61" s="255"/>
      <c r="J61" s="255"/>
      <c r="K61" s="497"/>
    </row>
    <row r="62" spans="1:11" ht="12.75">
      <c r="A62" s="552"/>
      <c r="B62" s="552"/>
      <c r="C62" s="552"/>
      <c r="D62" s="753" t="s">
        <v>265</v>
      </c>
      <c r="E62" s="753"/>
      <c r="F62" s="753"/>
      <c r="G62" s="738"/>
      <c r="H62" s="738"/>
      <c r="I62" s="738"/>
      <c r="J62" s="738"/>
      <c r="K62" s="738"/>
    </row>
    <row r="63" spans="1:11" ht="12.75">
      <c r="A63" s="552"/>
      <c r="B63" s="552"/>
      <c r="C63" s="552"/>
      <c r="D63" s="255"/>
      <c r="E63" s="255"/>
      <c r="F63" s="255"/>
      <c r="G63" s="737" t="s">
        <v>266</v>
      </c>
      <c r="H63" s="737"/>
      <c r="I63" s="737"/>
      <c r="J63" s="737"/>
      <c r="K63" s="737"/>
    </row>
    <row r="64" spans="1:11" ht="12.75">
      <c r="A64" s="552"/>
      <c r="B64" s="552"/>
      <c r="C64" s="552"/>
      <c r="D64" s="500" t="s">
        <v>267</v>
      </c>
      <c r="E64" s="749"/>
      <c r="F64" s="749"/>
      <c r="G64" s="749"/>
      <c r="H64" s="749"/>
      <c r="I64" s="752"/>
      <c r="J64" s="752"/>
      <c r="K64" s="752"/>
    </row>
    <row r="65" spans="1:11" ht="12.75">
      <c r="A65" s="552"/>
      <c r="B65" s="552"/>
      <c r="C65" s="552"/>
      <c r="D65" s="255" t="s">
        <v>268</v>
      </c>
      <c r="E65" s="521"/>
      <c r="F65" s="521"/>
      <c r="G65" s="553"/>
      <c r="H65" s="258"/>
      <c r="I65" s="553"/>
      <c r="J65" s="522"/>
      <c r="K65" s="522"/>
    </row>
    <row r="66" spans="1:11" ht="12.75">
      <c r="A66" s="500" t="s">
        <v>1012</v>
      </c>
      <c r="B66" s="749"/>
      <c r="C66" s="749"/>
      <c r="D66" s="749"/>
      <c r="E66" s="554"/>
      <c r="F66" s="752"/>
      <c r="G66" s="752"/>
      <c r="H66" s="752"/>
      <c r="I66" s="497"/>
      <c r="J66" s="752"/>
      <c r="K66" s="752"/>
    </row>
    <row r="67" spans="1:11" ht="15">
      <c r="A67" s="548"/>
      <c r="B67" s="737" t="s">
        <v>1011</v>
      </c>
      <c r="C67" s="737"/>
      <c r="D67" s="737"/>
      <c r="E67" s="258" t="s">
        <v>999</v>
      </c>
      <c r="F67" s="737" t="s">
        <v>269</v>
      </c>
      <c r="G67" s="737"/>
      <c r="H67" s="737"/>
      <c r="I67" s="497"/>
      <c r="J67" s="737" t="s">
        <v>1013</v>
      </c>
      <c r="K67" s="737"/>
    </row>
    <row r="68" spans="1:11" ht="12.75">
      <c r="A68" s="259"/>
      <c r="B68" s="259"/>
      <c r="C68" s="259"/>
      <c r="D68" s="526"/>
      <c r="E68" s="526"/>
      <c r="F68" s="259"/>
      <c r="G68" s="259"/>
      <c r="H68" s="497"/>
      <c r="I68" s="497"/>
      <c r="J68" s="497"/>
      <c r="K68" s="497"/>
    </row>
    <row r="69" spans="1:11" ht="12.75">
      <c r="A69" s="731" t="s">
        <v>225</v>
      </c>
      <c r="B69" s="731"/>
      <c r="C69" s="731"/>
      <c r="D69" s="555"/>
      <c r="E69" s="259"/>
      <c r="F69" s="254"/>
      <c r="G69" s="254"/>
      <c r="H69" s="526"/>
      <c r="I69" s="526"/>
      <c r="J69" s="254"/>
      <c r="K69" s="526"/>
    </row>
  </sheetData>
  <sheetProtection/>
  <mergeCells count="47">
    <mergeCell ref="A18:A25"/>
    <mergeCell ref="B18:B25"/>
    <mergeCell ref="C18:C25"/>
    <mergeCell ref="H1:I1"/>
    <mergeCell ref="H3:I3"/>
    <mergeCell ref="A4:J4"/>
    <mergeCell ref="A5:J5"/>
    <mergeCell ref="C9:I9"/>
    <mergeCell ref="C11:I11"/>
    <mergeCell ref="A13:B13"/>
    <mergeCell ref="J20:J25"/>
    <mergeCell ref="K20:K25"/>
    <mergeCell ref="F21:F25"/>
    <mergeCell ref="G21:G25"/>
    <mergeCell ref="I18:I25"/>
    <mergeCell ref="J18:K19"/>
    <mergeCell ref="E20:E25"/>
    <mergeCell ref="F20:G20"/>
    <mergeCell ref="C14:I14"/>
    <mergeCell ref="H20:H25"/>
    <mergeCell ref="D18:D25"/>
    <mergeCell ref="E18:H19"/>
    <mergeCell ref="B58:C58"/>
    <mergeCell ref="D58:E58"/>
    <mergeCell ref="J55:K55"/>
    <mergeCell ref="D54:E54"/>
    <mergeCell ref="G54:H54"/>
    <mergeCell ref="J54:K54"/>
    <mergeCell ref="B55:C55"/>
    <mergeCell ref="D55:E55"/>
    <mergeCell ref="G55:H55"/>
    <mergeCell ref="D57:E57"/>
    <mergeCell ref="B60:E60"/>
    <mergeCell ref="B61:E61"/>
    <mergeCell ref="D62:F62"/>
    <mergeCell ref="G62:K62"/>
    <mergeCell ref="G63:K63"/>
    <mergeCell ref="E64:F64"/>
    <mergeCell ref="G64:H64"/>
    <mergeCell ref="I64:K64"/>
    <mergeCell ref="A69:C69"/>
    <mergeCell ref="B66:D66"/>
    <mergeCell ref="F66:H66"/>
    <mergeCell ref="J66:K66"/>
    <mergeCell ref="B67:D67"/>
    <mergeCell ref="F67:H67"/>
    <mergeCell ref="J67:K67"/>
  </mergeCells>
  <printOptions horizontalCentered="1"/>
  <pageMargins left="0.1968503937007874" right="0.1968503937007874" top="0.984251968503937" bottom="0.1968503937007874" header="0.5118110236220472" footer="0.5118110236220472"/>
  <pageSetup fitToHeight="2" fitToWidth="1" horizontalDpi="600" verticalDpi="600" orientation="landscape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N69"/>
  <sheetViews>
    <sheetView zoomScalePageLayoutView="0" workbookViewId="0" topLeftCell="B1">
      <selection activeCell="D7" sqref="D7"/>
    </sheetView>
  </sheetViews>
  <sheetFormatPr defaultColWidth="9.00390625" defaultRowHeight="12.75"/>
  <cols>
    <col min="1" max="1" width="24.25390625" style="0" customWidth="1"/>
    <col min="2" max="2" width="5.625" style="0" customWidth="1"/>
    <col min="4" max="4" width="12.125" style="0" customWidth="1"/>
    <col min="5" max="5" width="13.625" style="0" customWidth="1"/>
    <col min="6" max="6" width="14.00390625" style="0" customWidth="1"/>
    <col min="7" max="7" width="13.875" style="0" customWidth="1"/>
    <col min="8" max="8" width="15.875" style="0" customWidth="1"/>
    <col min="9" max="9" width="14.00390625" style="0" customWidth="1"/>
    <col min="10" max="10" width="13.25390625" style="0" customWidth="1"/>
    <col min="11" max="11" width="14.75390625" style="0" customWidth="1"/>
    <col min="12" max="12" width="2.125" style="0" customWidth="1"/>
    <col min="14" max="14" width="9.375" style="0" customWidth="1"/>
  </cols>
  <sheetData>
    <row r="1" spans="1:11" ht="12.75">
      <c r="A1" s="86"/>
      <c r="B1" s="86"/>
      <c r="C1" s="86"/>
      <c r="D1" s="86"/>
      <c r="E1" s="86"/>
      <c r="F1" s="86"/>
      <c r="G1" s="86"/>
      <c r="H1" s="781" t="s">
        <v>220</v>
      </c>
      <c r="I1" s="781"/>
      <c r="J1" s="86"/>
      <c r="K1" s="86"/>
    </row>
    <row r="2" spans="1:11" ht="12.75">
      <c r="A2" s="86"/>
      <c r="B2" s="86"/>
      <c r="C2" s="86"/>
      <c r="D2" s="86"/>
      <c r="E2" s="86"/>
      <c r="F2" s="126" t="s">
        <v>221</v>
      </c>
      <c r="G2" s="86"/>
      <c r="H2" s="86"/>
      <c r="I2" s="86"/>
      <c r="J2" s="86"/>
      <c r="K2" s="86"/>
    </row>
    <row r="3" spans="1:11" ht="12.75">
      <c r="A3" s="86"/>
      <c r="B3" s="86"/>
      <c r="C3" s="86"/>
      <c r="D3" s="86"/>
      <c r="E3" s="86"/>
      <c r="F3" s="86"/>
      <c r="G3" s="86"/>
      <c r="H3" s="781" t="s">
        <v>222</v>
      </c>
      <c r="I3" s="781"/>
      <c r="J3" s="86"/>
      <c r="K3" s="86"/>
    </row>
    <row r="4" spans="1:11" ht="15.75">
      <c r="A4" s="782" t="s">
        <v>977</v>
      </c>
      <c r="B4" s="782"/>
      <c r="C4" s="782"/>
      <c r="D4" s="782"/>
      <c r="E4" s="782"/>
      <c r="F4" s="782"/>
      <c r="G4" s="782"/>
      <c r="H4" s="782"/>
      <c r="I4" s="782"/>
      <c r="J4" s="782"/>
      <c r="K4" s="87"/>
    </row>
    <row r="5" spans="1:11" ht="16.5" thickBot="1">
      <c r="A5" s="782" t="s">
        <v>223</v>
      </c>
      <c r="B5" s="782"/>
      <c r="C5" s="782"/>
      <c r="D5" s="782"/>
      <c r="E5" s="782"/>
      <c r="F5" s="782"/>
      <c r="G5" s="782"/>
      <c r="H5" s="782"/>
      <c r="I5" s="782"/>
      <c r="J5" s="783"/>
      <c r="K5" s="88" t="s">
        <v>367</v>
      </c>
    </row>
    <row r="6" spans="1:11" ht="15.75">
      <c r="A6" s="89"/>
      <c r="B6" s="90"/>
      <c r="C6" s="89"/>
      <c r="D6" s="89"/>
      <c r="E6" s="89"/>
      <c r="F6" s="89"/>
      <c r="G6" s="91"/>
      <c r="H6" s="91"/>
      <c r="I6" s="91"/>
      <c r="J6" s="92" t="s">
        <v>376</v>
      </c>
      <c r="K6" s="93" t="s">
        <v>224</v>
      </c>
    </row>
    <row r="7" spans="1:11" ht="15.75">
      <c r="A7" s="84"/>
      <c r="B7" s="82"/>
      <c r="C7" s="82"/>
      <c r="D7" s="664" t="s">
        <v>1135</v>
      </c>
      <c r="E7" s="82"/>
      <c r="F7" s="82"/>
      <c r="G7" s="91"/>
      <c r="H7" s="91"/>
      <c r="I7" s="91"/>
      <c r="J7" s="92" t="s">
        <v>226</v>
      </c>
      <c r="K7" s="95">
        <v>42552</v>
      </c>
    </row>
    <row r="8" spans="1:11" ht="12.75">
      <c r="A8" s="96"/>
      <c r="B8" s="97"/>
      <c r="C8" s="97"/>
      <c r="D8" s="97"/>
      <c r="E8" s="97"/>
      <c r="F8" s="97"/>
      <c r="G8" s="97"/>
      <c r="H8" s="97"/>
      <c r="I8" s="97"/>
      <c r="J8" s="98"/>
      <c r="K8" s="99"/>
    </row>
    <row r="9" spans="1:11" ht="12.75">
      <c r="A9" s="84" t="s">
        <v>974</v>
      </c>
      <c r="B9" s="84"/>
      <c r="C9" s="765" t="s">
        <v>260</v>
      </c>
      <c r="D9" s="765"/>
      <c r="E9" s="765"/>
      <c r="F9" s="765"/>
      <c r="G9" s="765"/>
      <c r="H9" s="765"/>
      <c r="I9" s="765"/>
      <c r="J9" s="92" t="s">
        <v>441</v>
      </c>
      <c r="K9" s="100"/>
    </row>
    <row r="10" spans="1:11" ht="12.75">
      <c r="A10" s="84" t="s">
        <v>227</v>
      </c>
      <c r="B10" s="84"/>
      <c r="C10" s="101"/>
      <c r="D10" s="102"/>
      <c r="E10" s="102"/>
      <c r="F10" s="102"/>
      <c r="G10" s="102"/>
      <c r="H10" s="103"/>
      <c r="I10" s="103"/>
      <c r="J10" s="98"/>
      <c r="K10" s="104"/>
    </row>
    <row r="11" spans="1:11" ht="12.75">
      <c r="A11" s="84" t="s">
        <v>228</v>
      </c>
      <c r="B11" s="84"/>
      <c r="C11" s="766"/>
      <c r="D11" s="766"/>
      <c r="E11" s="766"/>
      <c r="F11" s="766"/>
      <c r="G11" s="766"/>
      <c r="H11" s="766"/>
      <c r="I11" s="766"/>
      <c r="J11" s="92" t="s">
        <v>229</v>
      </c>
      <c r="K11" s="105"/>
    </row>
    <row r="12" spans="1:11" ht="12.75">
      <c r="A12" s="84" t="s">
        <v>230</v>
      </c>
      <c r="B12" s="84"/>
      <c r="C12" s="101"/>
      <c r="D12" s="102"/>
      <c r="E12" s="102"/>
      <c r="F12" s="102"/>
      <c r="G12" s="102"/>
      <c r="H12" s="103"/>
      <c r="I12" s="103"/>
      <c r="J12" s="92" t="s">
        <v>441</v>
      </c>
      <c r="K12" s="106"/>
    </row>
    <row r="13" spans="1:11" ht="12.75">
      <c r="A13" s="754" t="s">
        <v>231</v>
      </c>
      <c r="B13" s="754"/>
      <c r="C13" s="107"/>
      <c r="D13" s="108"/>
      <c r="E13" s="108"/>
      <c r="F13" s="108"/>
      <c r="G13" s="108"/>
      <c r="H13" s="109"/>
      <c r="I13" s="109"/>
      <c r="J13" s="92" t="s">
        <v>232</v>
      </c>
      <c r="K13" s="106" t="s">
        <v>182</v>
      </c>
    </row>
    <row r="14" spans="1:11" ht="15.75">
      <c r="A14" s="84" t="s">
        <v>233</v>
      </c>
      <c r="B14" s="91"/>
      <c r="C14" s="767" t="s">
        <v>566</v>
      </c>
      <c r="D14" s="767"/>
      <c r="E14" s="767"/>
      <c r="F14" s="767"/>
      <c r="G14" s="767"/>
      <c r="H14" s="767"/>
      <c r="I14" s="767"/>
      <c r="J14" s="98"/>
      <c r="K14" s="106"/>
    </row>
    <row r="15" spans="1:11" ht="15.75">
      <c r="A15" s="84" t="s">
        <v>235</v>
      </c>
      <c r="B15" s="91"/>
      <c r="C15" s="110"/>
      <c r="D15" s="107"/>
      <c r="E15" s="108"/>
      <c r="F15" s="108"/>
      <c r="G15" s="108"/>
      <c r="H15" s="108"/>
      <c r="I15" s="83"/>
      <c r="J15" s="111"/>
      <c r="K15" s="112"/>
    </row>
    <row r="16" spans="1:11" ht="16.5" thickBot="1">
      <c r="A16" s="84" t="s">
        <v>236</v>
      </c>
      <c r="B16" s="91"/>
      <c r="C16" s="91"/>
      <c r="D16" s="113"/>
      <c r="E16" s="82"/>
      <c r="F16" s="82"/>
      <c r="G16" s="82"/>
      <c r="H16" s="82"/>
      <c r="I16" s="82"/>
      <c r="J16" s="92" t="s">
        <v>237</v>
      </c>
      <c r="K16" s="114" t="s">
        <v>238</v>
      </c>
    </row>
    <row r="17" spans="1:11" ht="15.75">
      <c r="A17" s="115"/>
      <c r="B17" s="116"/>
      <c r="C17" s="116"/>
      <c r="D17" s="117"/>
      <c r="E17" s="118"/>
      <c r="F17" s="118"/>
      <c r="G17" s="118"/>
      <c r="H17" s="118"/>
      <c r="I17" s="118"/>
      <c r="J17" s="119"/>
      <c r="K17" s="120"/>
    </row>
    <row r="18" spans="1:14" ht="12.75">
      <c r="A18" s="777" t="s">
        <v>808</v>
      </c>
      <c r="B18" s="777" t="s">
        <v>366</v>
      </c>
      <c r="C18" s="777" t="s">
        <v>981</v>
      </c>
      <c r="D18" s="771" t="s">
        <v>519</v>
      </c>
      <c r="E18" s="761" t="s">
        <v>239</v>
      </c>
      <c r="F18" s="769"/>
      <c r="G18" s="769"/>
      <c r="H18" s="762"/>
      <c r="I18" s="777" t="s">
        <v>240</v>
      </c>
      <c r="J18" s="761" t="s">
        <v>978</v>
      </c>
      <c r="K18" s="762"/>
      <c r="M18" s="139" t="s">
        <v>271</v>
      </c>
      <c r="N18" s="139" t="s">
        <v>272</v>
      </c>
    </row>
    <row r="19" spans="1:11" ht="12.75">
      <c r="A19" s="772"/>
      <c r="B19" s="772"/>
      <c r="C19" s="772"/>
      <c r="D19" s="772"/>
      <c r="E19" s="763"/>
      <c r="F19" s="770"/>
      <c r="G19" s="770"/>
      <c r="H19" s="764"/>
      <c r="I19" s="772"/>
      <c r="J19" s="763"/>
      <c r="K19" s="764"/>
    </row>
    <row r="20" spans="1:11" ht="12.75">
      <c r="A20" s="772"/>
      <c r="B20" s="772"/>
      <c r="C20" s="772"/>
      <c r="D20" s="772"/>
      <c r="E20" s="774" t="s">
        <v>241</v>
      </c>
      <c r="F20" s="779" t="s">
        <v>242</v>
      </c>
      <c r="G20" s="780"/>
      <c r="H20" s="777" t="s">
        <v>243</v>
      </c>
      <c r="I20" s="772"/>
      <c r="J20" s="777" t="s">
        <v>982</v>
      </c>
      <c r="K20" s="777" t="s">
        <v>979</v>
      </c>
    </row>
    <row r="21" spans="1:11" ht="12.75">
      <c r="A21" s="772"/>
      <c r="B21" s="772"/>
      <c r="C21" s="772"/>
      <c r="D21" s="772"/>
      <c r="E21" s="775"/>
      <c r="F21" s="777" t="s">
        <v>980</v>
      </c>
      <c r="G21" s="777" t="s">
        <v>244</v>
      </c>
      <c r="H21" s="772"/>
      <c r="I21" s="772"/>
      <c r="J21" s="772"/>
      <c r="K21" s="772"/>
    </row>
    <row r="22" spans="1:11" ht="12.75">
      <c r="A22" s="772"/>
      <c r="B22" s="772"/>
      <c r="C22" s="772"/>
      <c r="D22" s="772"/>
      <c r="E22" s="775"/>
      <c r="F22" s="772"/>
      <c r="G22" s="772"/>
      <c r="H22" s="772"/>
      <c r="I22" s="772"/>
      <c r="J22" s="772"/>
      <c r="K22" s="772"/>
    </row>
    <row r="23" spans="1:11" ht="12.75">
      <c r="A23" s="772"/>
      <c r="B23" s="772"/>
      <c r="C23" s="772"/>
      <c r="D23" s="772"/>
      <c r="E23" s="775"/>
      <c r="F23" s="772"/>
      <c r="G23" s="772"/>
      <c r="H23" s="772"/>
      <c r="I23" s="772"/>
      <c r="J23" s="772"/>
      <c r="K23" s="772"/>
    </row>
    <row r="24" spans="1:11" ht="12" customHeight="1">
      <c r="A24" s="772"/>
      <c r="B24" s="772"/>
      <c r="C24" s="772"/>
      <c r="D24" s="772"/>
      <c r="E24" s="775"/>
      <c r="F24" s="772"/>
      <c r="G24" s="772"/>
      <c r="H24" s="772"/>
      <c r="I24" s="772"/>
      <c r="J24" s="772"/>
      <c r="K24" s="772"/>
    </row>
    <row r="25" spans="1:11" ht="12.75" hidden="1">
      <c r="A25" s="773"/>
      <c r="B25" s="773"/>
      <c r="C25" s="773"/>
      <c r="D25" s="773"/>
      <c r="E25" s="776"/>
      <c r="F25" s="773"/>
      <c r="G25" s="773"/>
      <c r="H25" s="773"/>
      <c r="I25" s="773"/>
      <c r="J25" s="773"/>
      <c r="K25" s="773"/>
    </row>
    <row r="26" spans="1:11" ht="13.5" thickBot="1">
      <c r="A26" s="121">
        <v>1</v>
      </c>
      <c r="B26" s="137">
        <v>2</v>
      </c>
      <c r="C26" s="137">
        <v>3</v>
      </c>
      <c r="D26" s="138" t="s">
        <v>736</v>
      </c>
      <c r="E26" s="137">
        <v>5</v>
      </c>
      <c r="F26" s="137">
        <v>6</v>
      </c>
      <c r="G26" s="138" t="s">
        <v>739</v>
      </c>
      <c r="H26" s="137">
        <v>8</v>
      </c>
      <c r="I26" s="137">
        <v>9</v>
      </c>
      <c r="J26" s="138" t="s">
        <v>742</v>
      </c>
      <c r="K26" s="138" t="s">
        <v>743</v>
      </c>
    </row>
    <row r="27" spans="1:14" ht="33.75">
      <c r="A27" s="130" t="s">
        <v>245</v>
      </c>
      <c r="B27" s="581" t="s">
        <v>834</v>
      </c>
      <c r="C27" s="582" t="s">
        <v>246</v>
      </c>
      <c r="D27" s="583">
        <v>592912.65</v>
      </c>
      <c r="E27" s="583">
        <f aca="true" t="shared" si="0" ref="E27:K27">E29+E45</f>
        <v>0</v>
      </c>
      <c r="F27" s="583" t="e">
        <f t="shared" si="0"/>
        <v>#REF!</v>
      </c>
      <c r="G27" s="583">
        <f t="shared" si="0"/>
        <v>0</v>
      </c>
      <c r="H27" s="583" t="e">
        <f t="shared" si="0"/>
        <v>#REF!</v>
      </c>
      <c r="I27" s="583" t="e">
        <f t="shared" si="0"/>
        <v>#REF!</v>
      </c>
      <c r="J27" s="583" t="e">
        <f t="shared" si="0"/>
        <v>#REF!</v>
      </c>
      <c r="K27" s="584" t="e">
        <f t="shared" si="0"/>
        <v>#REF!</v>
      </c>
      <c r="M27" s="253" t="e">
        <f>M29+M45</f>
        <v>#REF!</v>
      </c>
      <c r="N27" s="253" t="e">
        <f>N29+N45</f>
        <v>#REF!</v>
      </c>
    </row>
    <row r="28" spans="1:14" ht="12.75">
      <c r="A28" s="130" t="s">
        <v>247</v>
      </c>
      <c r="B28" s="585"/>
      <c r="C28" s="586"/>
      <c r="D28" s="587"/>
      <c r="E28" s="587"/>
      <c r="F28" s="587"/>
      <c r="G28" s="587"/>
      <c r="H28" s="587"/>
      <c r="I28" s="587"/>
      <c r="J28" s="587"/>
      <c r="K28" s="588"/>
      <c r="M28" s="4"/>
      <c r="N28" s="4"/>
    </row>
    <row r="29" spans="1:14" ht="12.75">
      <c r="A29" s="131" t="s">
        <v>248</v>
      </c>
      <c r="B29" s="585" t="s">
        <v>834</v>
      </c>
      <c r="C29" s="589" t="s">
        <v>834</v>
      </c>
      <c r="D29" s="587">
        <f>SUM(D30:D44)</f>
        <v>0</v>
      </c>
      <c r="E29" s="587">
        <f aca="true" t="shared" si="1" ref="E29:K29">SUM(E30:E44)</f>
        <v>0</v>
      </c>
      <c r="F29" s="587" t="e">
        <f t="shared" si="1"/>
        <v>#REF!</v>
      </c>
      <c r="G29" s="587">
        <f t="shared" si="1"/>
        <v>0</v>
      </c>
      <c r="H29" s="587" t="e">
        <f t="shared" si="1"/>
        <v>#REF!</v>
      </c>
      <c r="I29" s="587" t="e">
        <f t="shared" si="1"/>
        <v>#REF!</v>
      </c>
      <c r="J29" s="587" t="e">
        <f t="shared" si="1"/>
        <v>#REF!</v>
      </c>
      <c r="K29" s="588" t="e">
        <f t="shared" si="1"/>
        <v>#REF!</v>
      </c>
      <c r="M29" s="253" t="e">
        <f>SUM(M30:M44)</f>
        <v>#REF!</v>
      </c>
      <c r="N29" s="253" t="e">
        <f>SUM(N30:N44)</f>
        <v>#REF!</v>
      </c>
    </row>
    <row r="30" spans="1:14" ht="12.75">
      <c r="A30" s="132"/>
      <c r="B30" s="585"/>
      <c r="C30" s="589" t="s">
        <v>396</v>
      </c>
      <c r="D30" s="587"/>
      <c r="E30" s="587"/>
      <c r="F30" s="587" t="e">
        <f>I30+J30</f>
        <v>#REF!</v>
      </c>
      <c r="G30" s="587"/>
      <c r="H30" s="587" t="e">
        <f>I30+K30</f>
        <v>#REF!</v>
      </c>
      <c r="I30" s="587" t="e">
        <f>'[1]фактические'!D4</f>
        <v>#REF!</v>
      </c>
      <c r="J30" s="587" t="e">
        <f>N30</f>
        <v>#REF!</v>
      </c>
      <c r="K30" s="588" t="e">
        <f>N30</f>
        <v>#REF!</v>
      </c>
      <c r="M30" s="79" t="e">
        <f>'[1]Баланс'!H110+'[1]Баланс'!H144+'[1]Баланс'!H152</f>
        <v>#REF!</v>
      </c>
      <c r="N30" s="79" t="e">
        <f>'[1]Баланс'!H168+'[1]Баланс'!H191+'[1]Баланс'!H199+'[1]Баланс'!H207+'[1]Баланс'!H211</f>
        <v>#REF!</v>
      </c>
    </row>
    <row r="31" spans="1:14" ht="12.75">
      <c r="A31" s="133"/>
      <c r="B31" s="585"/>
      <c r="C31" s="589">
        <v>212</v>
      </c>
      <c r="D31" s="587"/>
      <c r="E31" s="587"/>
      <c r="F31" s="587" t="e">
        <f aca="true" t="shared" si="2" ref="F31:F47">I31+J31</f>
        <v>#REF!</v>
      </c>
      <c r="G31" s="587"/>
      <c r="H31" s="587" t="e">
        <f aca="true" t="shared" si="3" ref="H31:H47">I31+K31</f>
        <v>#REF!</v>
      </c>
      <c r="I31" s="587" t="e">
        <f>'[1]фактические'!D5</f>
        <v>#REF!</v>
      </c>
      <c r="J31" s="587" t="e">
        <f aca="true" t="shared" si="4" ref="J31:J47">N31</f>
        <v>#REF!</v>
      </c>
      <c r="K31" s="588" t="e">
        <f aca="true" t="shared" si="5" ref="K31:K47">N31</f>
        <v>#REF!</v>
      </c>
      <c r="M31" s="79" t="e">
        <f>'[1]Баланс'!H111+'[1]Баланс'!H87</f>
        <v>#REF!</v>
      </c>
      <c r="N31" s="79" t="e">
        <f>'[1]Баланс'!H212+'[1]Баланс'!H169</f>
        <v>#REF!</v>
      </c>
    </row>
    <row r="32" spans="1:14" ht="12.75">
      <c r="A32" s="133"/>
      <c r="B32" s="585"/>
      <c r="C32" s="589">
        <v>213</v>
      </c>
      <c r="D32" s="587"/>
      <c r="E32" s="587"/>
      <c r="F32" s="587" t="e">
        <f t="shared" si="2"/>
        <v>#REF!</v>
      </c>
      <c r="G32" s="587"/>
      <c r="H32" s="587" t="e">
        <f t="shared" si="3"/>
        <v>#REF!</v>
      </c>
      <c r="I32" s="587" t="e">
        <f>'[1]фактические'!D6</f>
        <v>#REF!</v>
      </c>
      <c r="J32" s="587" t="e">
        <f t="shared" si="4"/>
        <v>#REF!</v>
      </c>
      <c r="K32" s="588" t="e">
        <f t="shared" si="5"/>
        <v>#REF!</v>
      </c>
      <c r="M32" s="79" t="e">
        <f>'[1]Баланс'!H88+'[1]Баланс'!H112+'[1]Баланс'!H145+'[1]Баланс'!H149+'[1]Баланс'!H150+'[1]Баланс'!H151+'[1]Баланс'!H153+'[1]Баланс'!H154</f>
        <v>#REF!</v>
      </c>
      <c r="N32" s="79" t="e">
        <f>'[1]Баланс'!H170+'[1]Баланс'!H192+'[1]Баланс'!H196+'[1]Баланс'!H197+'[1]Баланс'!H198+'[1]Баланс'!H200+'[1]Баланс'!H201+'[1]Баланс'!H213</f>
        <v>#REF!</v>
      </c>
    </row>
    <row r="33" spans="1:14" ht="12.75">
      <c r="A33" s="133"/>
      <c r="B33" s="585"/>
      <c r="C33" s="589">
        <v>221</v>
      </c>
      <c r="D33" s="587"/>
      <c r="E33" s="587"/>
      <c r="F33" s="587" t="e">
        <f t="shared" si="2"/>
        <v>#REF!</v>
      </c>
      <c r="G33" s="587"/>
      <c r="H33" s="587" t="e">
        <f t="shared" si="3"/>
        <v>#REF!</v>
      </c>
      <c r="I33" s="587" t="e">
        <f>'[1]фактические'!D7</f>
        <v>#REF!</v>
      </c>
      <c r="J33" s="587" t="e">
        <f t="shared" si="4"/>
        <v>#REF!</v>
      </c>
      <c r="K33" s="588" t="e">
        <f t="shared" si="5"/>
        <v>#REF!</v>
      </c>
      <c r="M33" s="79" t="e">
        <f>'[1]Баланс'!H113+'[1]Баланс'!H89</f>
        <v>#REF!</v>
      </c>
      <c r="N33" s="79" t="e">
        <f>'[1]Баланс'!H214+'[1]Баланс'!H171</f>
        <v>#REF!</v>
      </c>
    </row>
    <row r="34" spans="1:14" ht="12.75">
      <c r="A34" s="133"/>
      <c r="B34" s="585"/>
      <c r="C34" s="589">
        <v>222</v>
      </c>
      <c r="D34" s="587"/>
      <c r="E34" s="587"/>
      <c r="F34" s="587" t="e">
        <f t="shared" si="2"/>
        <v>#REF!</v>
      </c>
      <c r="G34" s="587"/>
      <c r="H34" s="587" t="e">
        <f t="shared" si="3"/>
        <v>#REF!</v>
      </c>
      <c r="I34" s="587" t="e">
        <f>'[1]фактические'!D8</f>
        <v>#REF!</v>
      </c>
      <c r="J34" s="587" t="e">
        <f t="shared" si="4"/>
        <v>#REF!</v>
      </c>
      <c r="K34" s="588" t="e">
        <f t="shared" si="5"/>
        <v>#REF!</v>
      </c>
      <c r="M34" s="79" t="e">
        <f>'[1]Баланс'!H90+'[1]Баланс'!H114</f>
        <v>#REF!</v>
      </c>
      <c r="N34" s="79" t="e">
        <f>'[1]Баланс'!H172+'[1]Баланс'!H215</f>
        <v>#REF!</v>
      </c>
    </row>
    <row r="35" spans="1:14" ht="12.75">
      <c r="A35" s="133"/>
      <c r="B35" s="585"/>
      <c r="C35" s="589">
        <v>223</v>
      </c>
      <c r="D35" s="587"/>
      <c r="E35" s="587"/>
      <c r="F35" s="587" t="e">
        <f t="shared" si="2"/>
        <v>#REF!</v>
      </c>
      <c r="G35" s="587"/>
      <c r="H35" s="587" t="e">
        <f t="shared" si="3"/>
        <v>#REF!</v>
      </c>
      <c r="I35" s="587" t="e">
        <f>'[1]фактические'!D9</f>
        <v>#REF!</v>
      </c>
      <c r="J35" s="587" t="e">
        <f t="shared" si="4"/>
        <v>#REF!</v>
      </c>
      <c r="K35" s="588" t="e">
        <f t="shared" si="5"/>
        <v>#REF!</v>
      </c>
      <c r="M35" s="79" t="e">
        <f>'[1]Баланс'!H115+'[1]Баланс'!H91</f>
        <v>#REF!</v>
      </c>
      <c r="N35" s="79" t="e">
        <f>'[1]Баланс'!H216+'[1]Баланс'!H173</f>
        <v>#REF!</v>
      </c>
    </row>
    <row r="36" spans="1:14" ht="12.75">
      <c r="A36" s="133"/>
      <c r="B36" s="585"/>
      <c r="C36" s="589">
        <v>224</v>
      </c>
      <c r="D36" s="587"/>
      <c r="E36" s="587"/>
      <c r="F36" s="587" t="e">
        <f t="shared" si="2"/>
        <v>#REF!</v>
      </c>
      <c r="G36" s="587"/>
      <c r="H36" s="587" t="e">
        <f t="shared" si="3"/>
        <v>#REF!</v>
      </c>
      <c r="I36" s="587" t="e">
        <f>'[1]фактические'!D10</f>
        <v>#REF!</v>
      </c>
      <c r="J36" s="587" t="e">
        <f t="shared" si="4"/>
        <v>#REF!</v>
      </c>
      <c r="K36" s="588" t="e">
        <f t="shared" si="5"/>
        <v>#REF!</v>
      </c>
      <c r="M36" s="79" t="e">
        <f>'[1]Баланс'!H92+'[1]Баланс'!H116</f>
        <v>#REF!</v>
      </c>
      <c r="N36" s="79" t="e">
        <f>'[1]Баланс'!H174+'[1]Баланс'!H217</f>
        <v>#REF!</v>
      </c>
    </row>
    <row r="37" spans="1:14" ht="12.75">
      <c r="A37" s="133"/>
      <c r="B37" s="585"/>
      <c r="C37" s="589">
        <v>225</v>
      </c>
      <c r="D37" s="587"/>
      <c r="E37" s="587"/>
      <c r="F37" s="587" t="e">
        <f t="shared" si="2"/>
        <v>#REF!</v>
      </c>
      <c r="G37" s="587"/>
      <c r="H37" s="587" t="e">
        <f t="shared" si="3"/>
        <v>#REF!</v>
      </c>
      <c r="I37" s="587" t="e">
        <f>'[1]фактические'!D11</f>
        <v>#REF!</v>
      </c>
      <c r="J37" s="587" t="e">
        <f t="shared" si="4"/>
        <v>#REF!</v>
      </c>
      <c r="K37" s="588" t="e">
        <f t="shared" si="5"/>
        <v>#REF!</v>
      </c>
      <c r="M37" s="79" t="e">
        <f>'[1]Баланс'!H117+'[1]Баланс'!H93</f>
        <v>#REF!</v>
      </c>
      <c r="N37" s="79" t="e">
        <f>'[1]Баланс'!H218+'[1]Баланс'!H175</f>
        <v>#REF!</v>
      </c>
    </row>
    <row r="38" spans="1:14" ht="12.75">
      <c r="A38" s="133"/>
      <c r="B38" s="585"/>
      <c r="C38" s="589">
        <v>226</v>
      </c>
      <c r="D38" s="587"/>
      <c r="E38" s="587"/>
      <c r="F38" s="587" t="e">
        <f t="shared" si="2"/>
        <v>#REF!</v>
      </c>
      <c r="G38" s="587"/>
      <c r="H38" s="587" t="e">
        <f t="shared" si="3"/>
        <v>#REF!</v>
      </c>
      <c r="I38" s="587" t="e">
        <f>'[1]фактические'!D12</f>
        <v>#REF!</v>
      </c>
      <c r="J38" s="587" t="e">
        <f t="shared" si="4"/>
        <v>#REF!</v>
      </c>
      <c r="K38" s="588" t="e">
        <f t="shared" si="5"/>
        <v>#REF!</v>
      </c>
      <c r="M38" s="79" t="e">
        <f>'[1]Баланс'!H94+'[1]Баланс'!H118</f>
        <v>#REF!</v>
      </c>
      <c r="N38" s="79" t="e">
        <f>'[1]Баланс'!H176+'[1]Баланс'!H219</f>
        <v>#REF!</v>
      </c>
    </row>
    <row r="39" spans="1:14" ht="12.75">
      <c r="A39" s="133"/>
      <c r="B39" s="585"/>
      <c r="C39" s="589" t="s">
        <v>865</v>
      </c>
      <c r="D39" s="587"/>
      <c r="E39" s="587"/>
      <c r="F39" s="587" t="e">
        <f t="shared" si="2"/>
        <v>#REF!</v>
      </c>
      <c r="G39" s="587"/>
      <c r="H39" s="587" t="e">
        <f t="shared" si="3"/>
        <v>#REF!</v>
      </c>
      <c r="I39" s="587" t="e">
        <f>'[1]фактические'!D13</f>
        <v>#REF!</v>
      </c>
      <c r="J39" s="587" t="e">
        <f t="shared" si="4"/>
        <v>#REF!</v>
      </c>
      <c r="K39" s="588" t="e">
        <f t="shared" si="5"/>
        <v>#REF!</v>
      </c>
      <c r="M39" s="79" t="e">
        <f>'[1]Баланс'!H99</f>
        <v>#REF!</v>
      </c>
      <c r="N39" s="79" t="e">
        <f>'[1]Баланс'!H181</f>
        <v>#REF!</v>
      </c>
    </row>
    <row r="40" spans="1:14" ht="12.75">
      <c r="A40" s="133"/>
      <c r="B40" s="585"/>
      <c r="C40" s="589" t="s">
        <v>867</v>
      </c>
      <c r="D40" s="587"/>
      <c r="E40" s="587"/>
      <c r="F40" s="587" t="e">
        <f t="shared" si="2"/>
        <v>#REF!</v>
      </c>
      <c r="G40" s="587"/>
      <c r="H40" s="587" t="e">
        <f t="shared" si="3"/>
        <v>#REF!</v>
      </c>
      <c r="I40" s="587" t="e">
        <f>'[1]фактические'!D14</f>
        <v>#REF!</v>
      </c>
      <c r="J40" s="587" t="e">
        <f t="shared" si="4"/>
        <v>#REF!</v>
      </c>
      <c r="K40" s="588" t="e">
        <f t="shared" si="5"/>
        <v>#REF!</v>
      </c>
      <c r="M40" s="79" t="e">
        <f>'[1]Баланс'!H100</f>
        <v>#REF!</v>
      </c>
      <c r="N40" s="79" t="e">
        <f>'[1]Баланс'!H182</f>
        <v>#REF!</v>
      </c>
    </row>
    <row r="41" spans="1:14" ht="12.75">
      <c r="A41" s="133"/>
      <c r="B41" s="585"/>
      <c r="C41" s="589" t="s">
        <v>696</v>
      </c>
      <c r="D41" s="587"/>
      <c r="E41" s="587"/>
      <c r="F41" s="587" t="e">
        <f t="shared" si="2"/>
        <v>#REF!</v>
      </c>
      <c r="G41" s="587"/>
      <c r="H41" s="587" t="e">
        <f t="shared" si="3"/>
        <v>#REF!</v>
      </c>
      <c r="I41" s="587" t="e">
        <f>'[1]фактические'!D15</f>
        <v>#REF!</v>
      </c>
      <c r="J41" s="587" t="e">
        <f t="shared" si="4"/>
        <v>#REF!</v>
      </c>
      <c r="K41" s="588" t="e">
        <f t="shared" si="5"/>
        <v>#REF!</v>
      </c>
      <c r="M41" s="79" t="e">
        <f>'[1]Баланс'!H102</f>
        <v>#REF!</v>
      </c>
      <c r="N41" s="79" t="e">
        <f>'[1]Баланс'!H183</f>
        <v>#REF!</v>
      </c>
    </row>
    <row r="42" spans="1:14" ht="12.75">
      <c r="A42" s="133"/>
      <c r="B42" s="585"/>
      <c r="C42" s="589" t="s">
        <v>697</v>
      </c>
      <c r="D42" s="587"/>
      <c r="E42" s="587"/>
      <c r="F42" s="587" t="e">
        <f t="shared" si="2"/>
        <v>#REF!</v>
      </c>
      <c r="G42" s="587"/>
      <c r="H42" s="587" t="e">
        <f t="shared" si="3"/>
        <v>#REF!</v>
      </c>
      <c r="I42" s="587" t="e">
        <f>'[1]фактические'!D16</f>
        <v>#REF!</v>
      </c>
      <c r="J42" s="587" t="e">
        <f t="shared" si="4"/>
        <v>#REF!</v>
      </c>
      <c r="K42" s="588" t="e">
        <f t="shared" si="5"/>
        <v>#REF!</v>
      </c>
      <c r="M42" s="79" t="e">
        <f>'[1]Баланс'!H103</f>
        <v>#REF!</v>
      </c>
      <c r="N42" s="79" t="e">
        <f>'[1]Баланс'!H184</f>
        <v>#REF!</v>
      </c>
    </row>
    <row r="43" spans="1:14" ht="12.75">
      <c r="A43" s="133"/>
      <c r="B43" s="585"/>
      <c r="C43" s="589" t="s">
        <v>698</v>
      </c>
      <c r="D43" s="587"/>
      <c r="E43" s="587"/>
      <c r="F43" s="587" t="e">
        <f t="shared" si="2"/>
        <v>#REF!</v>
      </c>
      <c r="G43" s="587"/>
      <c r="H43" s="587" t="e">
        <f t="shared" si="3"/>
        <v>#REF!</v>
      </c>
      <c r="I43" s="587" t="e">
        <f>'[1]фактические'!D17</f>
        <v>#REF!</v>
      </c>
      <c r="J43" s="587" t="e">
        <f t="shared" si="4"/>
        <v>#REF!</v>
      </c>
      <c r="K43" s="588" t="e">
        <f t="shared" si="5"/>
        <v>#REF!</v>
      </c>
      <c r="M43" s="79" t="e">
        <f>'[1]Баланс'!H104</f>
        <v>#REF!</v>
      </c>
      <c r="N43" s="79" t="e">
        <f>'[1]Баланс'!H185</f>
        <v>#REF!</v>
      </c>
    </row>
    <row r="44" spans="1:14" ht="12.75">
      <c r="A44" s="133"/>
      <c r="B44" s="585"/>
      <c r="C44" s="589" t="s">
        <v>358</v>
      </c>
      <c r="D44" s="587"/>
      <c r="E44" s="587"/>
      <c r="F44" s="587" t="e">
        <f t="shared" si="2"/>
        <v>#REF!</v>
      </c>
      <c r="G44" s="587"/>
      <c r="H44" s="587" t="e">
        <f t="shared" si="3"/>
        <v>#REF!</v>
      </c>
      <c r="I44" s="587" t="e">
        <f>'[1]фактические'!D18</f>
        <v>#REF!</v>
      </c>
      <c r="J44" s="587" t="e">
        <f t="shared" si="4"/>
        <v>#REF!</v>
      </c>
      <c r="K44" s="588" t="e">
        <f t="shared" si="5"/>
        <v>#REF!</v>
      </c>
      <c r="M44" s="79" t="e">
        <f>'[1]Баланс'!H105+'[1]Баланс'!H124+'[1]Баланс'!H146+'[1]Баланс'!H147+'[1]Баланс'!H148+'[1]Баланс'!H155+'[1]Баланс'!H156</f>
        <v>#REF!</v>
      </c>
      <c r="N44" s="79" t="e">
        <f>'[1]Баланс'!H189+'[1]Баланс'!H193+'[1]Баланс'!H194+'[1]Баланс'!H195+'[1]Баланс'!H202+'[1]Баланс'!H225</f>
        <v>#REF!</v>
      </c>
    </row>
    <row r="45" spans="1:14" ht="12.75">
      <c r="A45" s="131" t="s">
        <v>270</v>
      </c>
      <c r="B45" s="585"/>
      <c r="C45" s="589" t="s">
        <v>884</v>
      </c>
      <c r="D45" s="587">
        <v>569417.52</v>
      </c>
      <c r="E45" s="587">
        <f aca="true" t="shared" si="6" ref="E45:K45">E46+E47</f>
        <v>0</v>
      </c>
      <c r="F45" s="587" t="e">
        <f t="shared" si="6"/>
        <v>#REF!</v>
      </c>
      <c r="G45" s="587">
        <f t="shared" si="6"/>
        <v>0</v>
      </c>
      <c r="H45" s="587" t="e">
        <f t="shared" si="6"/>
        <v>#REF!</v>
      </c>
      <c r="I45" s="587" t="e">
        <f t="shared" si="6"/>
        <v>#REF!</v>
      </c>
      <c r="J45" s="587" t="e">
        <f t="shared" si="6"/>
        <v>#REF!</v>
      </c>
      <c r="K45" s="588" t="e">
        <f t="shared" si="6"/>
        <v>#REF!</v>
      </c>
      <c r="M45" s="253" t="e">
        <f>M46+M47</f>
        <v>#REF!</v>
      </c>
      <c r="N45" s="253" t="e">
        <f>N46+N47</f>
        <v>#REF!</v>
      </c>
    </row>
    <row r="46" spans="1:14" ht="12.75">
      <c r="A46" s="133"/>
      <c r="B46" s="585"/>
      <c r="C46" s="589" t="s">
        <v>422</v>
      </c>
      <c r="D46" s="587"/>
      <c r="E46" s="587"/>
      <c r="F46" s="587" t="e">
        <f t="shared" si="2"/>
        <v>#REF!</v>
      </c>
      <c r="G46" s="587"/>
      <c r="H46" s="587" t="e">
        <f t="shared" si="3"/>
        <v>#REF!</v>
      </c>
      <c r="I46" s="587" t="e">
        <f>'[1]фактические'!D19</f>
        <v>#REF!</v>
      </c>
      <c r="J46" s="587" t="e">
        <f t="shared" si="4"/>
        <v>#REF!</v>
      </c>
      <c r="K46" s="588" t="e">
        <f t="shared" si="5"/>
        <v>#REF!</v>
      </c>
      <c r="M46" s="79" t="e">
        <f>'[1]Баланс'!H119+'[1]Баланс'!H95</f>
        <v>#REF!</v>
      </c>
      <c r="N46" s="79" t="e">
        <f>'[1]Баланс'!H220+'[1]Баланс'!H177</f>
        <v>#REF!</v>
      </c>
    </row>
    <row r="47" spans="1:14" ht="13.5" thickBot="1">
      <c r="A47" s="133"/>
      <c r="B47" s="590"/>
      <c r="C47" s="591" t="s">
        <v>910</v>
      </c>
      <c r="D47" s="592">
        <v>569417.52</v>
      </c>
      <c r="E47" s="592"/>
      <c r="F47" s="592" t="e">
        <f t="shared" si="2"/>
        <v>#REF!</v>
      </c>
      <c r="G47" s="592"/>
      <c r="H47" s="592" t="e">
        <f t="shared" si="3"/>
        <v>#REF!</v>
      </c>
      <c r="I47" s="592">
        <f>фактические!D20</f>
        <v>569417.52</v>
      </c>
      <c r="J47" s="592" t="e">
        <f t="shared" si="4"/>
        <v>#REF!</v>
      </c>
      <c r="K47" s="593" t="e">
        <f t="shared" si="5"/>
        <v>#REF!</v>
      </c>
      <c r="M47" s="79" t="e">
        <f>'[1]Баланс'!H98+'[1]Баланс'!H121</f>
        <v>#REF!</v>
      </c>
      <c r="N47" s="79" t="e">
        <f>'[1]Баланс'!H180+'[1]Баланс'!H222</f>
        <v>#REF!</v>
      </c>
    </row>
    <row r="48" spans="1:11" ht="46.5" customHeight="1">
      <c r="A48" s="130" t="s">
        <v>249</v>
      </c>
      <c r="B48" s="581" t="s">
        <v>434</v>
      </c>
      <c r="C48" s="582" t="s">
        <v>246</v>
      </c>
      <c r="D48" s="594" t="s">
        <v>250</v>
      </c>
      <c r="E48" s="594" t="s">
        <v>250</v>
      </c>
      <c r="F48" s="594" t="s">
        <v>250</v>
      </c>
      <c r="G48" s="594" t="s">
        <v>250</v>
      </c>
      <c r="H48" s="594" t="s">
        <v>250</v>
      </c>
      <c r="I48" s="594" t="s">
        <v>250</v>
      </c>
      <c r="J48" s="594" t="s">
        <v>250</v>
      </c>
      <c r="K48" s="595" t="s">
        <v>250</v>
      </c>
    </row>
    <row r="49" spans="1:11" ht="12.75">
      <c r="A49" s="134" t="s">
        <v>59</v>
      </c>
      <c r="B49" s="585"/>
      <c r="C49" s="586"/>
      <c r="D49" s="587"/>
      <c r="E49" s="587"/>
      <c r="F49" s="587"/>
      <c r="G49" s="587"/>
      <c r="H49" s="587"/>
      <c r="I49" s="587"/>
      <c r="J49" s="587"/>
      <c r="K49" s="588"/>
    </row>
    <row r="50" spans="1:11" ht="15">
      <c r="A50" s="135" t="s">
        <v>251</v>
      </c>
      <c r="B50" s="585" t="s">
        <v>252</v>
      </c>
      <c r="C50" s="586"/>
      <c r="D50" s="596" t="s">
        <v>250</v>
      </c>
      <c r="E50" s="596" t="s">
        <v>250</v>
      </c>
      <c r="F50" s="596" t="s">
        <v>250</v>
      </c>
      <c r="G50" s="596" t="s">
        <v>250</v>
      </c>
      <c r="H50" s="596" t="s">
        <v>250</v>
      </c>
      <c r="I50" s="596" t="s">
        <v>250</v>
      </c>
      <c r="J50" s="596" t="s">
        <v>250</v>
      </c>
      <c r="K50" s="597" t="s">
        <v>250</v>
      </c>
    </row>
    <row r="51" spans="1:11" ht="34.5">
      <c r="A51" s="131" t="s">
        <v>253</v>
      </c>
      <c r="B51" s="585" t="s">
        <v>254</v>
      </c>
      <c r="C51" s="586"/>
      <c r="D51" s="596" t="s">
        <v>250</v>
      </c>
      <c r="E51" s="596" t="s">
        <v>250</v>
      </c>
      <c r="F51" s="596" t="s">
        <v>250</v>
      </c>
      <c r="G51" s="596" t="s">
        <v>250</v>
      </c>
      <c r="H51" s="596" t="s">
        <v>250</v>
      </c>
      <c r="I51" s="596" t="s">
        <v>250</v>
      </c>
      <c r="J51" s="596" t="s">
        <v>250</v>
      </c>
      <c r="K51" s="597" t="s">
        <v>250</v>
      </c>
    </row>
    <row r="52" spans="1:11" ht="13.5" thickBot="1">
      <c r="A52" s="136" t="s">
        <v>810</v>
      </c>
      <c r="B52" s="590" t="s">
        <v>255</v>
      </c>
      <c r="C52" s="598"/>
      <c r="D52" s="592"/>
      <c r="E52" s="592"/>
      <c r="F52" s="592"/>
      <c r="G52" s="592"/>
      <c r="H52" s="592"/>
      <c r="I52" s="592"/>
      <c r="J52" s="592"/>
      <c r="K52" s="593"/>
    </row>
    <row r="53" spans="1:11" ht="15">
      <c r="A53" s="122"/>
      <c r="B53" s="122"/>
      <c r="C53" s="122"/>
      <c r="D53" s="123"/>
      <c r="E53" s="123"/>
      <c r="F53" s="122"/>
      <c r="G53" s="122"/>
      <c r="H53" s="122"/>
      <c r="I53" s="122"/>
      <c r="J53" s="122"/>
      <c r="K53" s="122"/>
    </row>
    <row r="54" spans="1:11" ht="15">
      <c r="A54" s="84" t="s">
        <v>261</v>
      </c>
      <c r="B54" s="124"/>
      <c r="C54" s="85"/>
      <c r="D54" s="759"/>
      <c r="E54" s="759"/>
      <c r="F54" s="122"/>
      <c r="G54" s="778" t="s">
        <v>262</v>
      </c>
      <c r="H54" s="778"/>
      <c r="I54" s="124"/>
      <c r="J54" s="755"/>
      <c r="K54" s="755"/>
    </row>
    <row r="55" spans="1:11" ht="15">
      <c r="A55" s="94" t="s">
        <v>263</v>
      </c>
      <c r="B55" s="760" t="s">
        <v>999</v>
      </c>
      <c r="C55" s="760"/>
      <c r="D55" s="757" t="s">
        <v>1000</v>
      </c>
      <c r="E55" s="757"/>
      <c r="F55" s="122"/>
      <c r="G55" s="768" t="s">
        <v>1002</v>
      </c>
      <c r="H55" s="768"/>
      <c r="I55" s="83" t="s">
        <v>999</v>
      </c>
      <c r="J55" s="757" t="s">
        <v>1000</v>
      </c>
      <c r="K55" s="757"/>
    </row>
    <row r="56" spans="1:11" ht="12.75">
      <c r="A56" s="94"/>
      <c r="B56" s="94"/>
      <c r="C56" s="94"/>
      <c r="D56" s="94"/>
      <c r="E56" s="94"/>
      <c r="F56" s="82"/>
      <c r="G56" s="82"/>
      <c r="H56" s="94"/>
      <c r="I56" s="94"/>
      <c r="J56" s="94"/>
      <c r="K56" s="86"/>
    </row>
    <row r="57" spans="1:11" ht="15">
      <c r="A57" s="84" t="s">
        <v>264</v>
      </c>
      <c r="B57" s="124"/>
      <c r="C57" s="85"/>
      <c r="D57" s="759"/>
      <c r="E57" s="759"/>
      <c r="F57" s="82"/>
      <c r="G57" s="82"/>
      <c r="H57" s="94"/>
      <c r="I57" s="94"/>
      <c r="J57" s="94"/>
      <c r="K57" s="86"/>
    </row>
    <row r="58" spans="1:11" ht="12.75">
      <c r="A58" s="94"/>
      <c r="B58" s="760" t="s">
        <v>999</v>
      </c>
      <c r="C58" s="760"/>
      <c r="D58" s="757" t="s">
        <v>1000</v>
      </c>
      <c r="E58" s="757"/>
      <c r="F58" s="82"/>
      <c r="G58" s="82"/>
      <c r="H58" s="94"/>
      <c r="I58" s="94"/>
      <c r="J58" s="94"/>
      <c r="K58" s="86"/>
    </row>
    <row r="59" spans="1:11" ht="12.75">
      <c r="A59" s="125"/>
      <c r="B59" s="125"/>
      <c r="C59" s="125"/>
      <c r="D59" s="125"/>
      <c r="E59" s="82"/>
      <c r="F59" s="82"/>
      <c r="G59" s="84"/>
      <c r="H59" s="84"/>
      <c r="I59" s="82"/>
      <c r="J59" s="82"/>
      <c r="K59" s="86"/>
    </row>
    <row r="60" spans="1:11" ht="12.75">
      <c r="A60" s="84"/>
      <c r="B60" s="759"/>
      <c r="C60" s="759"/>
      <c r="D60" s="759"/>
      <c r="E60" s="759"/>
      <c r="F60" s="82"/>
      <c r="G60" s="82"/>
      <c r="H60" s="82"/>
      <c r="I60" s="82"/>
      <c r="J60" s="82"/>
      <c r="K60" s="86"/>
    </row>
    <row r="61" spans="1:11" ht="12.75">
      <c r="A61" s="94"/>
      <c r="B61" s="757"/>
      <c r="C61" s="757"/>
      <c r="D61" s="757"/>
      <c r="E61" s="757"/>
      <c r="F61" s="82"/>
      <c r="G61" s="82"/>
      <c r="H61" s="82"/>
      <c r="I61" s="82"/>
      <c r="J61" s="82"/>
      <c r="K61" s="86"/>
    </row>
    <row r="62" spans="1:11" ht="12.75">
      <c r="A62" s="125"/>
      <c r="B62" s="125"/>
      <c r="C62" s="125"/>
      <c r="D62" s="758" t="s">
        <v>265</v>
      </c>
      <c r="E62" s="758"/>
      <c r="F62" s="758"/>
      <c r="G62" s="759"/>
      <c r="H62" s="759"/>
      <c r="I62" s="759"/>
      <c r="J62" s="759"/>
      <c r="K62" s="759"/>
    </row>
    <row r="63" spans="1:11" ht="12.75">
      <c r="A63" s="125"/>
      <c r="B63" s="125"/>
      <c r="C63" s="125"/>
      <c r="D63" s="82"/>
      <c r="E63" s="82"/>
      <c r="F63" s="82"/>
      <c r="G63" s="757" t="s">
        <v>266</v>
      </c>
      <c r="H63" s="757"/>
      <c r="I63" s="757"/>
      <c r="J63" s="757"/>
      <c r="K63" s="757"/>
    </row>
    <row r="64" spans="1:11" ht="12.75">
      <c r="A64" s="125"/>
      <c r="B64" s="125"/>
      <c r="C64" s="125"/>
      <c r="D64" s="126" t="s">
        <v>267</v>
      </c>
      <c r="E64" s="755"/>
      <c r="F64" s="755"/>
      <c r="G64" s="755"/>
      <c r="H64" s="755"/>
      <c r="I64" s="756"/>
      <c r="J64" s="756"/>
      <c r="K64" s="756"/>
    </row>
    <row r="65" spans="1:11" ht="12.75">
      <c r="A65" s="125"/>
      <c r="B65" s="125"/>
      <c r="C65" s="125"/>
      <c r="D65" s="82" t="s">
        <v>268</v>
      </c>
      <c r="E65" s="108"/>
      <c r="F65" s="108"/>
      <c r="G65" s="127"/>
      <c r="H65" s="83"/>
      <c r="I65" s="127"/>
      <c r="J65" s="109"/>
      <c r="K65" s="109"/>
    </row>
    <row r="66" spans="1:11" ht="12.75">
      <c r="A66" s="126" t="s">
        <v>1012</v>
      </c>
      <c r="B66" s="755"/>
      <c r="C66" s="755"/>
      <c r="D66" s="755"/>
      <c r="E66" s="128"/>
      <c r="F66" s="756"/>
      <c r="G66" s="756"/>
      <c r="H66" s="756"/>
      <c r="I66" s="86"/>
      <c r="J66" s="756"/>
      <c r="K66" s="756"/>
    </row>
    <row r="67" spans="1:11" ht="15">
      <c r="A67" s="122"/>
      <c r="B67" s="757" t="s">
        <v>1011</v>
      </c>
      <c r="C67" s="757"/>
      <c r="D67" s="757"/>
      <c r="E67" s="83" t="s">
        <v>999</v>
      </c>
      <c r="F67" s="757" t="s">
        <v>269</v>
      </c>
      <c r="G67" s="757"/>
      <c r="H67" s="757"/>
      <c r="I67" s="86"/>
      <c r="J67" s="757" t="s">
        <v>1013</v>
      </c>
      <c r="K67" s="757"/>
    </row>
    <row r="68" spans="1:11" ht="12.75">
      <c r="A68" s="84"/>
      <c r="B68" s="84"/>
      <c r="C68" s="84"/>
      <c r="D68" s="113"/>
      <c r="E68" s="113"/>
      <c r="F68" s="84"/>
      <c r="G68" s="84"/>
      <c r="H68" s="86"/>
      <c r="I68" s="86"/>
      <c r="J68" s="86"/>
      <c r="K68" s="86"/>
    </row>
    <row r="69" spans="1:11" ht="12.75">
      <c r="A69" s="754" t="s">
        <v>225</v>
      </c>
      <c r="B69" s="754"/>
      <c r="C69" s="754"/>
      <c r="D69" s="129"/>
      <c r="E69" s="84"/>
      <c r="F69" s="81"/>
      <c r="G69" s="81"/>
      <c r="H69" s="113"/>
      <c r="I69" s="113"/>
      <c r="J69" s="81"/>
      <c r="K69" s="113"/>
    </row>
  </sheetData>
  <sheetProtection/>
  <mergeCells count="47">
    <mergeCell ref="H1:I1"/>
    <mergeCell ref="H3:I3"/>
    <mergeCell ref="A4:J4"/>
    <mergeCell ref="A5:J5"/>
    <mergeCell ref="I18:I25"/>
    <mergeCell ref="A18:A25"/>
    <mergeCell ref="B18:B25"/>
    <mergeCell ref="C18:C25"/>
    <mergeCell ref="K20:K25"/>
    <mergeCell ref="G54:H54"/>
    <mergeCell ref="J54:K54"/>
    <mergeCell ref="J20:J25"/>
    <mergeCell ref="G21:G25"/>
    <mergeCell ref="F20:G20"/>
    <mergeCell ref="H20:H25"/>
    <mergeCell ref="F21:F25"/>
    <mergeCell ref="B60:E60"/>
    <mergeCell ref="B55:C55"/>
    <mergeCell ref="D55:E55"/>
    <mergeCell ref="G55:H55"/>
    <mergeCell ref="D54:E54"/>
    <mergeCell ref="E18:H19"/>
    <mergeCell ref="D18:D25"/>
    <mergeCell ref="E20:E25"/>
    <mergeCell ref="B61:E61"/>
    <mergeCell ref="D57:E57"/>
    <mergeCell ref="B58:C58"/>
    <mergeCell ref="D58:E58"/>
    <mergeCell ref="J18:K19"/>
    <mergeCell ref="C9:I9"/>
    <mergeCell ref="C11:I11"/>
    <mergeCell ref="A13:B13"/>
    <mergeCell ref="C14:I14"/>
    <mergeCell ref="J55:K55"/>
    <mergeCell ref="D62:F62"/>
    <mergeCell ref="G62:K62"/>
    <mergeCell ref="G63:K63"/>
    <mergeCell ref="E64:F64"/>
    <mergeCell ref="G64:H64"/>
    <mergeCell ref="I64:K64"/>
    <mergeCell ref="A69:C69"/>
    <mergeCell ref="B66:D66"/>
    <mergeCell ref="F66:H66"/>
    <mergeCell ref="J66:K66"/>
    <mergeCell ref="B67:D67"/>
    <mergeCell ref="F67:H67"/>
    <mergeCell ref="J67:K67"/>
  </mergeCells>
  <printOptions horizontalCentered="1"/>
  <pageMargins left="0.1968503937007874" right="0.1968503937007874" top="0.984251968503937" bottom="0.1968503937007874" header="0.5118110236220472" footer="0.5118110236220472"/>
  <pageSetup fitToHeight="2" fitToWidth="1" horizontalDpi="600" verticalDpi="600" orientation="landscape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H33"/>
  <sheetViews>
    <sheetView zoomScalePageLayoutView="0" workbookViewId="0" topLeftCell="A1">
      <selection activeCell="E16" sqref="E16"/>
    </sheetView>
  </sheetViews>
  <sheetFormatPr defaultColWidth="9.00390625" defaultRowHeight="12.75"/>
  <cols>
    <col min="1" max="1" width="22.125" style="67" customWidth="1"/>
    <col min="2" max="2" width="17.125" style="67" customWidth="1"/>
    <col min="3" max="3" width="18.00390625" style="67" customWidth="1"/>
    <col min="4" max="4" width="18.75390625" style="67" customWidth="1"/>
    <col min="5" max="5" width="13.75390625" style="67" customWidth="1"/>
    <col min="6" max="6" width="13.875" style="67" customWidth="1"/>
    <col min="7" max="7" width="12.625" style="67" customWidth="1"/>
    <col min="8" max="8" width="16.375" style="67" customWidth="1"/>
    <col min="9" max="16384" width="9.125" style="67" customWidth="1"/>
  </cols>
  <sheetData>
    <row r="1" spans="7:8" ht="13.5" thickBot="1">
      <c r="G1" s="10" t="s">
        <v>1065</v>
      </c>
      <c r="H1" s="605" t="s">
        <v>325</v>
      </c>
    </row>
    <row r="3" spans="1:8" ht="12.75">
      <c r="A3" s="786" t="s">
        <v>311</v>
      </c>
      <c r="B3" s="786"/>
      <c r="C3" s="786"/>
      <c r="D3" s="786"/>
      <c r="E3" s="786"/>
      <c r="F3" s="786"/>
      <c r="G3" s="786"/>
      <c r="H3" s="786"/>
    </row>
    <row r="4" spans="1:8" ht="12.75">
      <c r="A4" s="786" t="s">
        <v>312</v>
      </c>
      <c r="B4" s="786"/>
      <c r="C4" s="786"/>
      <c r="D4" s="786"/>
      <c r="E4" s="786"/>
      <c r="F4" s="786"/>
      <c r="G4" s="786"/>
      <c r="H4" s="786"/>
    </row>
    <row r="7" ht="12.75">
      <c r="A7" s="600" t="s">
        <v>313</v>
      </c>
    </row>
    <row r="9" spans="1:8" ht="12.75">
      <c r="A9" s="784" t="s">
        <v>314</v>
      </c>
      <c r="B9" s="784" t="s">
        <v>315</v>
      </c>
      <c r="C9" s="785" t="s">
        <v>316</v>
      </c>
      <c r="D9" s="785"/>
      <c r="E9" s="785" t="s">
        <v>317</v>
      </c>
      <c r="F9" s="785"/>
      <c r="G9" s="785" t="s">
        <v>318</v>
      </c>
      <c r="H9" s="785"/>
    </row>
    <row r="10" spans="1:8" ht="38.25">
      <c r="A10" s="784"/>
      <c r="B10" s="784"/>
      <c r="C10" s="618" t="s">
        <v>319</v>
      </c>
      <c r="D10" s="618" t="s">
        <v>320</v>
      </c>
      <c r="E10" s="619" t="s">
        <v>1007</v>
      </c>
      <c r="F10" s="619" t="s">
        <v>1084</v>
      </c>
      <c r="G10" s="619" t="s">
        <v>1085</v>
      </c>
      <c r="H10" s="619" t="s">
        <v>321</v>
      </c>
    </row>
    <row r="11" spans="1:8" ht="13.5" thickBot="1">
      <c r="A11" s="601">
        <v>1</v>
      </c>
      <c r="B11" s="601">
        <v>2</v>
      </c>
      <c r="C11" s="601">
        <v>3</v>
      </c>
      <c r="D11" s="601">
        <v>4</v>
      </c>
      <c r="E11" s="602">
        <v>5</v>
      </c>
      <c r="F11" s="602">
        <v>6</v>
      </c>
      <c r="G11" s="601">
        <v>7</v>
      </c>
      <c r="H11" s="602">
        <v>8</v>
      </c>
    </row>
    <row r="12" spans="1:8" ht="12.75">
      <c r="A12" s="606"/>
      <c r="B12" s="607"/>
      <c r="C12" s="607"/>
      <c r="D12" s="608"/>
      <c r="E12" s="603"/>
      <c r="F12" s="604"/>
      <c r="G12" s="615"/>
      <c r="H12" s="603"/>
    </row>
    <row r="13" spans="1:8" ht="12.75">
      <c r="A13" s="609"/>
      <c r="B13" s="141"/>
      <c r="C13" s="141"/>
      <c r="D13" s="610"/>
      <c r="E13" s="603"/>
      <c r="F13" s="604"/>
      <c r="G13" s="616"/>
      <c r="H13" s="603"/>
    </row>
    <row r="14" spans="1:8" ht="12.75">
      <c r="A14" s="609"/>
      <c r="B14" s="141"/>
      <c r="C14" s="141"/>
      <c r="D14" s="610"/>
      <c r="E14" s="603"/>
      <c r="F14" s="604"/>
      <c r="G14" s="616"/>
      <c r="H14" s="603"/>
    </row>
    <row r="15" spans="1:8" ht="12.75">
      <c r="A15" s="609" t="s">
        <v>322</v>
      </c>
      <c r="B15" s="141"/>
      <c r="C15" s="141"/>
      <c r="D15" s="610"/>
      <c r="E15" s="603"/>
      <c r="F15" s="604"/>
      <c r="G15" s="616"/>
      <c r="H15" s="603"/>
    </row>
    <row r="16" spans="1:8" ht="12.75">
      <c r="A16" s="609"/>
      <c r="B16" s="141"/>
      <c r="C16" s="141"/>
      <c r="D16" s="610"/>
      <c r="E16" s="603"/>
      <c r="F16" s="604"/>
      <c r="G16" s="616"/>
      <c r="H16" s="603"/>
    </row>
    <row r="17" spans="1:8" ht="12.75">
      <c r="A17" s="609"/>
      <c r="B17" s="141"/>
      <c r="C17" s="141"/>
      <c r="D17" s="610"/>
      <c r="E17" s="603"/>
      <c r="F17" s="604"/>
      <c r="G17" s="616"/>
      <c r="H17" s="603"/>
    </row>
    <row r="18" spans="1:8" ht="13.5" thickBot="1">
      <c r="A18" s="611"/>
      <c r="B18" s="612"/>
      <c r="C18" s="612"/>
      <c r="D18" s="613"/>
      <c r="E18" s="603"/>
      <c r="F18" s="604"/>
      <c r="G18" s="617"/>
      <c r="H18" s="603"/>
    </row>
    <row r="19" spans="1:2" ht="13.5" thickBot="1">
      <c r="A19" s="67" t="s">
        <v>324</v>
      </c>
      <c r="B19" s="614"/>
    </row>
    <row r="21" ht="12.75">
      <c r="A21" s="600" t="s">
        <v>323</v>
      </c>
    </row>
    <row r="23" spans="1:8" ht="12.75" customHeight="1">
      <c r="A23" s="784" t="s">
        <v>314</v>
      </c>
      <c r="B23" s="784" t="s">
        <v>315</v>
      </c>
      <c r="C23" s="785" t="s">
        <v>316</v>
      </c>
      <c r="D23" s="785"/>
      <c r="E23" s="785" t="s">
        <v>317</v>
      </c>
      <c r="F23" s="785"/>
      <c r="G23" s="785" t="s">
        <v>318</v>
      </c>
      <c r="H23" s="785"/>
    </row>
    <row r="24" spans="1:8" ht="38.25">
      <c r="A24" s="784"/>
      <c r="B24" s="784"/>
      <c r="C24" s="618" t="s">
        <v>319</v>
      </c>
      <c r="D24" s="618" t="s">
        <v>320</v>
      </c>
      <c r="E24" s="619" t="s">
        <v>1007</v>
      </c>
      <c r="F24" s="619" t="s">
        <v>1084</v>
      </c>
      <c r="G24" s="619" t="s">
        <v>1085</v>
      </c>
      <c r="H24" s="619" t="s">
        <v>321</v>
      </c>
    </row>
    <row r="25" spans="1:8" ht="13.5" thickBot="1">
      <c r="A25" s="601">
        <v>1</v>
      </c>
      <c r="B25" s="601">
        <v>2</v>
      </c>
      <c r="C25" s="601">
        <v>3</v>
      </c>
      <c r="D25" s="601">
        <v>4</v>
      </c>
      <c r="E25" s="602">
        <v>5</v>
      </c>
      <c r="F25" s="602">
        <v>6</v>
      </c>
      <c r="G25" s="601">
        <v>7</v>
      </c>
      <c r="H25" s="602">
        <v>8</v>
      </c>
    </row>
    <row r="26" spans="1:8" ht="12.75">
      <c r="A26" s="606"/>
      <c r="B26" s="607"/>
      <c r="C26" s="607"/>
      <c r="D26" s="608"/>
      <c r="E26" s="603"/>
      <c r="F26" s="604"/>
      <c r="G26" s="615"/>
      <c r="H26" s="603"/>
    </row>
    <row r="27" spans="1:8" ht="12.75">
      <c r="A27" s="609"/>
      <c r="B27" s="141"/>
      <c r="C27" s="141"/>
      <c r="D27" s="610"/>
      <c r="E27" s="603"/>
      <c r="F27" s="604"/>
      <c r="G27" s="616"/>
      <c r="H27" s="603"/>
    </row>
    <row r="28" spans="1:8" ht="12.75">
      <c r="A28" s="609"/>
      <c r="B28" s="141"/>
      <c r="C28" s="141"/>
      <c r="D28" s="610"/>
      <c r="E28" s="603"/>
      <c r="F28" s="604"/>
      <c r="G28" s="616"/>
      <c r="H28" s="603"/>
    </row>
    <row r="29" spans="1:8" ht="12.75">
      <c r="A29" s="609" t="s">
        <v>322</v>
      </c>
      <c r="B29" s="141"/>
      <c r="C29" s="141"/>
      <c r="D29" s="610"/>
      <c r="E29" s="603"/>
      <c r="F29" s="604"/>
      <c r="G29" s="616"/>
      <c r="H29" s="603"/>
    </row>
    <row r="30" spans="1:8" ht="12.75">
      <c r="A30" s="609"/>
      <c r="B30" s="141"/>
      <c r="C30" s="141"/>
      <c r="D30" s="610"/>
      <c r="E30" s="603"/>
      <c r="F30" s="604"/>
      <c r="G30" s="616"/>
      <c r="H30" s="603"/>
    </row>
    <row r="31" spans="1:8" ht="12.75">
      <c r="A31" s="609"/>
      <c r="B31" s="141"/>
      <c r="C31" s="141"/>
      <c r="D31" s="610"/>
      <c r="E31" s="603"/>
      <c r="F31" s="604"/>
      <c r="G31" s="616"/>
      <c r="H31" s="603"/>
    </row>
    <row r="32" spans="1:8" ht="13.5" thickBot="1">
      <c r="A32" s="611"/>
      <c r="B32" s="612"/>
      <c r="C32" s="612"/>
      <c r="D32" s="613"/>
      <c r="E32" s="603"/>
      <c r="F32" s="604"/>
      <c r="G32" s="617"/>
      <c r="H32" s="603"/>
    </row>
    <row r="33" spans="1:2" ht="13.5" thickBot="1">
      <c r="A33" s="67" t="s">
        <v>324</v>
      </c>
      <c r="B33" s="614"/>
    </row>
  </sheetData>
  <sheetProtection/>
  <mergeCells count="12">
    <mergeCell ref="A3:H3"/>
    <mergeCell ref="A4:H4"/>
    <mergeCell ref="G23:H23"/>
    <mergeCell ref="C9:D9"/>
    <mergeCell ref="E9:F9"/>
    <mergeCell ref="G9:H9"/>
    <mergeCell ref="A23:A24"/>
    <mergeCell ref="B23:B24"/>
    <mergeCell ref="C23:D23"/>
    <mergeCell ref="E23:F23"/>
    <mergeCell ref="A9:A10"/>
    <mergeCell ref="B9:B10"/>
  </mergeCells>
  <printOptions horizontalCentered="1"/>
  <pageMargins left="0.1968503937007874" right="0.1968503937007874" top="0.984251968503937" bottom="0.1968503937007874" header="0.5118110236220472" footer="0.5118110236220472"/>
  <pageSetup fitToHeight="1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BL43"/>
  <sheetViews>
    <sheetView showGridLines="0" view="pageBreakPreview" zoomScale="130" zoomScaleSheetLayoutView="130" zoomScalePageLayoutView="0" workbookViewId="0" topLeftCell="A1">
      <selection activeCell="A19" sqref="A19:BL19"/>
    </sheetView>
  </sheetViews>
  <sheetFormatPr defaultColWidth="1.37890625" defaultRowHeight="12.75"/>
  <cols>
    <col min="1" max="217" width="1.37890625" style="7" customWidth="1"/>
    <col min="218" max="16384" width="1.37890625" style="7" customWidth="1"/>
  </cols>
  <sheetData>
    <row r="1" s="5" customFormat="1" ht="11.25">
      <c r="BL1" s="6" t="s">
        <v>984</v>
      </c>
    </row>
    <row r="2" s="5" customFormat="1" ht="11.25">
      <c r="BL2" s="6" t="s">
        <v>985</v>
      </c>
    </row>
    <row r="4" spans="1:64" s="9" customFormat="1" ht="15.75">
      <c r="A4" s="819" t="s">
        <v>986</v>
      </c>
      <c r="B4" s="819"/>
      <c r="C4" s="819"/>
      <c r="D4" s="819"/>
      <c r="E4" s="819"/>
      <c r="F4" s="819"/>
      <c r="G4" s="819"/>
      <c r="H4" s="819"/>
      <c r="I4" s="819"/>
      <c r="J4" s="819"/>
      <c r="K4" s="819"/>
      <c r="L4" s="819"/>
      <c r="M4" s="819"/>
      <c r="N4" s="819"/>
      <c r="O4" s="819"/>
      <c r="P4" s="819"/>
      <c r="Q4" s="819"/>
      <c r="R4" s="819"/>
      <c r="S4" s="819"/>
      <c r="T4" s="819"/>
      <c r="U4" s="819"/>
      <c r="V4" s="819"/>
      <c r="W4" s="819"/>
      <c r="X4" s="819"/>
      <c r="Y4" s="819"/>
      <c r="Z4" s="819"/>
      <c r="AA4" s="819"/>
      <c r="AB4" s="819"/>
      <c r="AC4" s="819"/>
      <c r="AD4" s="819"/>
      <c r="AE4" s="819"/>
      <c r="AF4" s="819"/>
      <c r="AG4" s="819"/>
      <c r="AH4" s="819"/>
      <c r="AI4" s="819"/>
      <c r="AJ4" s="819"/>
      <c r="AK4" s="819"/>
      <c r="AL4" s="819"/>
      <c r="AM4" s="819"/>
      <c r="AN4" s="819"/>
      <c r="AO4" s="819"/>
      <c r="AP4" s="819"/>
      <c r="AQ4" s="819"/>
      <c r="AR4" s="819"/>
      <c r="AS4" s="819"/>
      <c r="AT4" s="819"/>
      <c r="AU4" s="819"/>
      <c r="AV4" s="819"/>
      <c r="AW4" s="819"/>
      <c r="AX4" s="819"/>
      <c r="AY4" s="819"/>
      <c r="AZ4" s="819"/>
      <c r="BA4" s="819"/>
      <c r="BB4" s="819"/>
      <c r="BC4" s="8"/>
      <c r="BD4" s="8"/>
      <c r="BE4" s="8"/>
      <c r="BF4" s="8"/>
      <c r="BG4" s="8"/>
      <c r="BH4" s="8"/>
      <c r="BI4" s="8"/>
      <c r="BJ4" s="8"/>
      <c r="BK4" s="8"/>
      <c r="BL4" s="8"/>
    </row>
    <row r="5" spans="1:64" s="9" customFormat="1" ht="3" customHeight="1">
      <c r="A5" s="820" t="s">
        <v>987</v>
      </c>
      <c r="B5" s="820"/>
      <c r="C5" s="820"/>
      <c r="D5" s="820"/>
      <c r="E5" s="820"/>
      <c r="F5" s="820"/>
      <c r="G5" s="820"/>
      <c r="H5" s="820"/>
      <c r="I5" s="820"/>
      <c r="J5" s="820"/>
      <c r="K5" s="820"/>
      <c r="L5" s="820"/>
      <c r="M5" s="820"/>
      <c r="N5" s="820"/>
      <c r="O5" s="820"/>
      <c r="P5" s="820"/>
      <c r="Q5" s="820"/>
      <c r="R5" s="820"/>
      <c r="S5" s="820"/>
      <c r="T5" s="820"/>
      <c r="U5" s="820"/>
      <c r="V5" s="820"/>
      <c r="W5" s="820"/>
      <c r="X5" s="820"/>
      <c r="Y5" s="820"/>
      <c r="Z5" s="820"/>
      <c r="AA5" s="820"/>
      <c r="AB5" s="820"/>
      <c r="AC5" s="820"/>
      <c r="AD5" s="820"/>
      <c r="AE5" s="820"/>
      <c r="AF5" s="820"/>
      <c r="AG5" s="820"/>
      <c r="AH5" s="820"/>
      <c r="AI5" s="820"/>
      <c r="AJ5" s="820"/>
      <c r="AK5" s="820"/>
      <c r="AL5" s="820"/>
      <c r="AM5" s="820"/>
      <c r="AN5" s="820"/>
      <c r="AO5" s="820"/>
      <c r="AP5" s="820"/>
      <c r="AQ5" s="820"/>
      <c r="AR5" s="820"/>
      <c r="AS5" s="820"/>
      <c r="AT5" s="820"/>
      <c r="AU5" s="820"/>
      <c r="AV5" s="820"/>
      <c r="AW5" s="820"/>
      <c r="AX5" s="820"/>
      <c r="AY5" s="820"/>
      <c r="AZ5" s="820"/>
      <c r="BA5" s="820"/>
      <c r="BB5" s="820"/>
      <c r="BC5" s="8"/>
      <c r="BD5" s="8"/>
      <c r="BE5" s="8"/>
      <c r="BF5" s="8"/>
      <c r="BG5" s="8"/>
      <c r="BH5" s="8"/>
      <c r="BI5" s="8"/>
      <c r="BJ5" s="8"/>
      <c r="BK5" s="8"/>
      <c r="BL5" s="8"/>
    </row>
    <row r="6" spans="1:64" ht="12.75" customHeight="1" thickBot="1">
      <c r="A6" s="820"/>
      <c r="B6" s="820"/>
      <c r="C6" s="820"/>
      <c r="D6" s="820"/>
      <c r="E6" s="820"/>
      <c r="F6" s="820"/>
      <c r="G6" s="820"/>
      <c r="H6" s="820"/>
      <c r="I6" s="820"/>
      <c r="J6" s="820"/>
      <c r="K6" s="820"/>
      <c r="L6" s="820"/>
      <c r="M6" s="820"/>
      <c r="N6" s="820"/>
      <c r="O6" s="820"/>
      <c r="P6" s="820"/>
      <c r="Q6" s="820"/>
      <c r="R6" s="820"/>
      <c r="S6" s="820"/>
      <c r="T6" s="820"/>
      <c r="U6" s="820"/>
      <c r="V6" s="820"/>
      <c r="W6" s="820"/>
      <c r="X6" s="820"/>
      <c r="Y6" s="820"/>
      <c r="Z6" s="820"/>
      <c r="AA6" s="820"/>
      <c r="AB6" s="820"/>
      <c r="AC6" s="820"/>
      <c r="AD6" s="820"/>
      <c r="AE6" s="820"/>
      <c r="AF6" s="820"/>
      <c r="AG6" s="820"/>
      <c r="AH6" s="820"/>
      <c r="AI6" s="820"/>
      <c r="AJ6" s="820"/>
      <c r="AK6" s="820"/>
      <c r="AL6" s="820"/>
      <c r="AM6" s="820"/>
      <c r="AN6" s="820"/>
      <c r="AO6" s="820"/>
      <c r="AP6" s="820"/>
      <c r="AQ6" s="820"/>
      <c r="AR6" s="820"/>
      <c r="AS6" s="820"/>
      <c r="AT6" s="820"/>
      <c r="AU6" s="820"/>
      <c r="AV6" s="820"/>
      <c r="AW6" s="820"/>
      <c r="AX6" s="820"/>
      <c r="AY6" s="820"/>
      <c r="AZ6" s="820"/>
      <c r="BA6" s="820"/>
      <c r="BB6" s="820"/>
      <c r="BC6" s="821" t="s">
        <v>367</v>
      </c>
      <c r="BD6" s="822"/>
      <c r="BE6" s="822"/>
      <c r="BF6" s="822"/>
      <c r="BG6" s="822"/>
      <c r="BH6" s="822"/>
      <c r="BI6" s="822"/>
      <c r="BJ6" s="822"/>
      <c r="BK6" s="822"/>
      <c r="BL6" s="823"/>
    </row>
    <row r="7" spans="53:64" ht="12.75">
      <c r="BA7" s="10" t="s">
        <v>376</v>
      </c>
      <c r="BC7" s="824" t="s">
        <v>988</v>
      </c>
      <c r="BD7" s="825"/>
      <c r="BE7" s="825"/>
      <c r="BF7" s="825"/>
      <c r="BG7" s="825"/>
      <c r="BH7" s="825"/>
      <c r="BI7" s="825"/>
      <c r="BJ7" s="825"/>
      <c r="BK7" s="825"/>
      <c r="BL7" s="826"/>
    </row>
    <row r="8" spans="20:64" ht="12.75">
      <c r="T8" s="10" t="s">
        <v>989</v>
      </c>
      <c r="U8" s="810" t="s">
        <v>1136</v>
      </c>
      <c r="V8" s="810"/>
      <c r="W8" s="810"/>
      <c r="X8" s="810"/>
      <c r="Y8" s="810"/>
      <c r="Z8" s="810"/>
      <c r="AA8" s="810"/>
      <c r="AB8" s="810"/>
      <c r="AC8" s="810"/>
      <c r="AD8" s="810"/>
      <c r="AE8" s="810"/>
      <c r="AG8" s="13" t="s">
        <v>774</v>
      </c>
      <c r="AH8" s="818" t="s">
        <v>771</v>
      </c>
      <c r="AI8" s="818"/>
      <c r="AJ8" s="818"/>
      <c r="AK8" s="14" t="s">
        <v>990</v>
      </c>
      <c r="AL8" s="14"/>
      <c r="AO8" s="14"/>
      <c r="AP8" s="14"/>
      <c r="AQ8" s="14"/>
      <c r="BA8" s="10" t="s">
        <v>377</v>
      </c>
      <c r="BC8" s="803"/>
      <c r="BD8" s="804"/>
      <c r="BE8" s="804"/>
      <c r="BF8" s="804"/>
      <c r="BG8" s="804"/>
      <c r="BH8" s="804"/>
      <c r="BI8" s="804"/>
      <c r="BJ8" s="804"/>
      <c r="BK8" s="804"/>
      <c r="BL8" s="805"/>
    </row>
    <row r="9" spans="1:64" ht="29.25" customHeight="1">
      <c r="A9" s="14" t="s">
        <v>974</v>
      </c>
      <c r="R9" s="813" t="s">
        <v>259</v>
      </c>
      <c r="S9" s="813"/>
      <c r="T9" s="813"/>
      <c r="U9" s="813"/>
      <c r="V9" s="813"/>
      <c r="W9" s="813"/>
      <c r="X9" s="813"/>
      <c r="Y9" s="813"/>
      <c r="Z9" s="813"/>
      <c r="AA9" s="813"/>
      <c r="AB9" s="813"/>
      <c r="AC9" s="813"/>
      <c r="AD9" s="813"/>
      <c r="AE9" s="813"/>
      <c r="AF9" s="813"/>
      <c r="AG9" s="813"/>
      <c r="AH9" s="813"/>
      <c r="AI9" s="813"/>
      <c r="AJ9" s="813"/>
      <c r="AK9" s="813"/>
      <c r="AL9" s="813"/>
      <c r="AM9" s="813"/>
      <c r="AN9" s="813"/>
      <c r="AO9" s="813"/>
      <c r="AP9" s="813"/>
      <c r="AQ9" s="813"/>
      <c r="AR9" s="813"/>
      <c r="BA9" s="10" t="s">
        <v>991</v>
      </c>
      <c r="BC9" s="803"/>
      <c r="BD9" s="804"/>
      <c r="BE9" s="804"/>
      <c r="BF9" s="804"/>
      <c r="BG9" s="804"/>
      <c r="BH9" s="804"/>
      <c r="BI9" s="804"/>
      <c r="BJ9" s="804"/>
      <c r="BK9" s="804"/>
      <c r="BL9" s="805"/>
    </row>
    <row r="10" spans="1:64" ht="12.75">
      <c r="A10" s="14" t="s">
        <v>975</v>
      </c>
      <c r="R10" s="812"/>
      <c r="S10" s="812"/>
      <c r="T10" s="812"/>
      <c r="U10" s="812"/>
      <c r="V10" s="812"/>
      <c r="W10" s="812"/>
      <c r="X10" s="812"/>
      <c r="Y10" s="812"/>
      <c r="Z10" s="812"/>
      <c r="AA10" s="812"/>
      <c r="AB10" s="812"/>
      <c r="AC10" s="812"/>
      <c r="AD10" s="812"/>
      <c r="AE10" s="812"/>
      <c r="AF10" s="812"/>
      <c r="AG10" s="812"/>
      <c r="AH10" s="812"/>
      <c r="AI10" s="812"/>
      <c r="AJ10" s="812"/>
      <c r="AK10" s="812"/>
      <c r="AL10" s="812"/>
      <c r="AM10" s="812"/>
      <c r="AN10" s="812"/>
      <c r="AO10" s="812"/>
      <c r="AP10" s="812"/>
      <c r="AQ10" s="812"/>
      <c r="AR10" s="812"/>
      <c r="BA10" s="10"/>
      <c r="BC10" s="803"/>
      <c r="BD10" s="804"/>
      <c r="BE10" s="804"/>
      <c r="BF10" s="804"/>
      <c r="BG10" s="804"/>
      <c r="BH10" s="804"/>
      <c r="BI10" s="804"/>
      <c r="BJ10" s="804"/>
      <c r="BK10" s="804"/>
      <c r="BL10" s="805"/>
    </row>
    <row r="11" spans="1:64" ht="12.75">
      <c r="A11" s="14" t="s">
        <v>976</v>
      </c>
      <c r="R11" s="812"/>
      <c r="S11" s="812"/>
      <c r="T11" s="812"/>
      <c r="U11" s="812"/>
      <c r="V11" s="812"/>
      <c r="W11" s="812"/>
      <c r="X11" s="812"/>
      <c r="Y11" s="812"/>
      <c r="Z11" s="812"/>
      <c r="AA11" s="812"/>
      <c r="AB11" s="812"/>
      <c r="AC11" s="812"/>
      <c r="AD11" s="812"/>
      <c r="AE11" s="812"/>
      <c r="AF11" s="812"/>
      <c r="AG11" s="812"/>
      <c r="AH11" s="812"/>
      <c r="AI11" s="812"/>
      <c r="AJ11" s="812"/>
      <c r="AK11" s="812"/>
      <c r="AL11" s="812"/>
      <c r="AM11" s="812"/>
      <c r="AN11" s="812"/>
      <c r="AO11" s="812"/>
      <c r="AP11" s="812"/>
      <c r="AQ11" s="812"/>
      <c r="AR11" s="812"/>
      <c r="BA11" s="10" t="s">
        <v>413</v>
      </c>
      <c r="BC11" s="803"/>
      <c r="BD11" s="804"/>
      <c r="BE11" s="804"/>
      <c r="BF11" s="804"/>
      <c r="BG11" s="804"/>
      <c r="BH11" s="804"/>
      <c r="BI11" s="804"/>
      <c r="BJ11" s="804"/>
      <c r="BK11" s="804"/>
      <c r="BL11" s="805"/>
    </row>
    <row r="12" spans="1:64" ht="12.75">
      <c r="A12" s="14" t="s">
        <v>992</v>
      </c>
      <c r="AM12" s="14"/>
      <c r="AN12" s="14"/>
      <c r="AO12" s="14"/>
      <c r="AP12" s="14"/>
      <c r="AQ12" s="14"/>
      <c r="BA12" s="10"/>
      <c r="BC12" s="806"/>
      <c r="BD12" s="807"/>
      <c r="BE12" s="807"/>
      <c r="BF12" s="807"/>
      <c r="BG12" s="807"/>
      <c r="BH12" s="807"/>
      <c r="BI12" s="807"/>
      <c r="BJ12" s="807"/>
      <c r="BK12" s="807"/>
      <c r="BL12" s="808"/>
    </row>
    <row r="13" spans="1:64" ht="12.75">
      <c r="A13" s="14" t="s">
        <v>993</v>
      </c>
      <c r="AM13" s="14"/>
      <c r="AN13" s="14"/>
      <c r="AO13" s="14"/>
      <c r="AP13" s="14"/>
      <c r="AQ13" s="14"/>
      <c r="BA13" s="10" t="s">
        <v>991</v>
      </c>
      <c r="BC13" s="809"/>
      <c r="BD13" s="810"/>
      <c r="BE13" s="810"/>
      <c r="BF13" s="810"/>
      <c r="BG13" s="810"/>
      <c r="BH13" s="810"/>
      <c r="BI13" s="810"/>
      <c r="BJ13" s="810"/>
      <c r="BK13" s="810"/>
      <c r="BL13" s="811"/>
    </row>
    <row r="14" spans="1:64" ht="12.75">
      <c r="A14" s="14" t="s">
        <v>994</v>
      </c>
      <c r="H14" s="17"/>
      <c r="I14" s="17"/>
      <c r="J14" s="17"/>
      <c r="K14" s="17"/>
      <c r="L14" s="17"/>
      <c r="M14" s="18"/>
      <c r="N14" s="18"/>
      <c r="O14" s="18"/>
      <c r="P14" s="18"/>
      <c r="Q14" s="18"/>
      <c r="R14" s="812"/>
      <c r="S14" s="812"/>
      <c r="T14" s="812"/>
      <c r="U14" s="812"/>
      <c r="V14" s="812"/>
      <c r="W14" s="812"/>
      <c r="X14" s="812"/>
      <c r="Y14" s="812"/>
      <c r="Z14" s="812"/>
      <c r="AA14" s="812"/>
      <c r="AB14" s="812"/>
      <c r="AC14" s="812"/>
      <c r="AD14" s="812"/>
      <c r="AE14" s="812"/>
      <c r="AF14" s="812"/>
      <c r="AG14" s="812"/>
      <c r="AH14" s="812"/>
      <c r="AI14" s="812"/>
      <c r="AJ14" s="812"/>
      <c r="AK14" s="812"/>
      <c r="AL14" s="812"/>
      <c r="AM14" s="812"/>
      <c r="AN14" s="812"/>
      <c r="AO14" s="812"/>
      <c r="AP14" s="812"/>
      <c r="AQ14" s="812"/>
      <c r="AR14" s="812"/>
      <c r="AS14" s="17"/>
      <c r="AT14" s="17"/>
      <c r="BA14" s="10" t="s">
        <v>565</v>
      </c>
      <c r="BC14" s="809"/>
      <c r="BD14" s="810"/>
      <c r="BE14" s="810"/>
      <c r="BF14" s="810"/>
      <c r="BG14" s="810"/>
      <c r="BH14" s="810"/>
      <c r="BI14" s="810"/>
      <c r="BJ14" s="810"/>
      <c r="BK14" s="810"/>
      <c r="BL14" s="811"/>
    </row>
    <row r="15" spans="1:64" ht="12.75">
      <c r="A15" s="14" t="s">
        <v>995</v>
      </c>
      <c r="BA15" s="10"/>
      <c r="BC15" s="803"/>
      <c r="BD15" s="804"/>
      <c r="BE15" s="804"/>
      <c r="BF15" s="804"/>
      <c r="BG15" s="804"/>
      <c r="BH15" s="804"/>
      <c r="BI15" s="804"/>
      <c r="BJ15" s="804"/>
      <c r="BK15" s="804"/>
      <c r="BL15" s="805"/>
    </row>
    <row r="16" spans="1:64" ht="12.75">
      <c r="A16" s="14"/>
      <c r="AZ16" s="10"/>
      <c r="BA16" s="10" t="s">
        <v>996</v>
      </c>
      <c r="BC16" s="803" t="s">
        <v>564</v>
      </c>
      <c r="BD16" s="804"/>
      <c r="BE16" s="804"/>
      <c r="BF16" s="804"/>
      <c r="BG16" s="804"/>
      <c r="BH16" s="804"/>
      <c r="BI16" s="804"/>
      <c r="BJ16" s="804"/>
      <c r="BK16" s="804"/>
      <c r="BL16" s="805"/>
    </row>
    <row r="17" spans="1:64" ht="13.5" thickBot="1">
      <c r="A17" s="14" t="s">
        <v>997</v>
      </c>
      <c r="BA17" s="10" t="s">
        <v>365</v>
      </c>
      <c r="BC17" s="814" t="s">
        <v>364</v>
      </c>
      <c r="BD17" s="815"/>
      <c r="BE17" s="815"/>
      <c r="BF17" s="815"/>
      <c r="BG17" s="815"/>
      <c r="BH17" s="815"/>
      <c r="BI17" s="815"/>
      <c r="BJ17" s="815"/>
      <c r="BK17" s="815"/>
      <c r="BL17" s="816"/>
    </row>
    <row r="19" spans="1:64" ht="366.75" customHeight="1">
      <c r="A19" s="817" t="s">
        <v>1133</v>
      </c>
      <c r="B19" s="817"/>
      <c r="C19" s="817"/>
      <c r="D19" s="817"/>
      <c r="E19" s="817"/>
      <c r="F19" s="817"/>
      <c r="G19" s="817"/>
      <c r="H19" s="817"/>
      <c r="I19" s="817"/>
      <c r="J19" s="817"/>
      <c r="K19" s="817"/>
      <c r="L19" s="817"/>
      <c r="M19" s="817"/>
      <c r="N19" s="817"/>
      <c r="O19" s="817"/>
      <c r="P19" s="817"/>
      <c r="Q19" s="817"/>
      <c r="R19" s="817"/>
      <c r="S19" s="817"/>
      <c r="T19" s="817"/>
      <c r="U19" s="817"/>
      <c r="V19" s="817"/>
      <c r="W19" s="817"/>
      <c r="X19" s="817"/>
      <c r="Y19" s="817"/>
      <c r="Z19" s="817"/>
      <c r="AA19" s="817"/>
      <c r="AB19" s="817"/>
      <c r="AC19" s="817"/>
      <c r="AD19" s="817"/>
      <c r="AE19" s="817"/>
      <c r="AF19" s="817"/>
      <c r="AG19" s="817"/>
      <c r="AH19" s="817"/>
      <c r="AI19" s="817"/>
      <c r="AJ19" s="817"/>
      <c r="AK19" s="817"/>
      <c r="AL19" s="817"/>
      <c r="AM19" s="817"/>
      <c r="AN19" s="817"/>
      <c r="AO19" s="817"/>
      <c r="AP19" s="817"/>
      <c r="AQ19" s="817"/>
      <c r="AR19" s="817"/>
      <c r="AS19" s="817"/>
      <c r="AT19" s="817"/>
      <c r="AU19" s="817"/>
      <c r="AV19" s="817"/>
      <c r="AW19" s="817"/>
      <c r="AX19" s="817"/>
      <c r="AY19" s="817"/>
      <c r="AZ19" s="817"/>
      <c r="BA19" s="817"/>
      <c r="BB19" s="817"/>
      <c r="BC19" s="817"/>
      <c r="BD19" s="817"/>
      <c r="BE19" s="817"/>
      <c r="BF19" s="817"/>
      <c r="BG19" s="817"/>
      <c r="BH19" s="817"/>
      <c r="BI19" s="817"/>
      <c r="BJ19" s="817"/>
      <c r="BK19" s="817"/>
      <c r="BL19" s="817"/>
    </row>
    <row r="23" spans="1:47" ht="12.75">
      <c r="A23" s="21" t="s">
        <v>998</v>
      </c>
      <c r="B23" s="22"/>
      <c r="C23" s="22"/>
      <c r="D23" s="22"/>
      <c r="E23" s="22"/>
      <c r="F23" s="22"/>
      <c r="G23" s="22"/>
      <c r="H23" s="22"/>
      <c r="I23" s="22"/>
      <c r="J23" s="22"/>
      <c r="K23" s="791"/>
      <c r="L23" s="791"/>
      <c r="M23" s="791"/>
      <c r="N23" s="791"/>
      <c r="O23" s="791"/>
      <c r="P23" s="791"/>
      <c r="Q23" s="791"/>
      <c r="R23" s="791"/>
      <c r="S23" s="791"/>
      <c r="T23" s="791"/>
      <c r="U23" s="791"/>
      <c r="V23" s="791"/>
      <c r="W23" s="791"/>
      <c r="X23" s="791"/>
      <c r="Y23" s="22"/>
      <c r="Z23" s="22"/>
      <c r="AA23" s="791"/>
      <c r="AB23" s="791"/>
      <c r="AC23" s="791"/>
      <c r="AD23" s="791"/>
      <c r="AE23" s="791"/>
      <c r="AF23" s="791"/>
      <c r="AG23" s="791"/>
      <c r="AH23" s="791"/>
      <c r="AI23" s="791"/>
      <c r="AJ23" s="791"/>
      <c r="AK23" s="791"/>
      <c r="AL23" s="791"/>
      <c r="AM23" s="791"/>
      <c r="AN23" s="791"/>
      <c r="AO23" s="791"/>
      <c r="AP23" s="791"/>
      <c r="AQ23" s="791"/>
      <c r="AR23" s="791"/>
      <c r="AS23" s="791"/>
      <c r="AT23" s="791"/>
      <c r="AU23" s="791"/>
    </row>
    <row r="24" spans="1:47" s="24" customFormat="1" ht="10.5">
      <c r="A24" s="23"/>
      <c r="B24" s="23"/>
      <c r="C24" s="23"/>
      <c r="D24" s="23"/>
      <c r="E24" s="23"/>
      <c r="F24" s="23"/>
      <c r="G24" s="23"/>
      <c r="H24" s="23"/>
      <c r="I24" s="23"/>
      <c r="J24" s="23"/>
      <c r="K24" s="787" t="s">
        <v>999</v>
      </c>
      <c r="L24" s="787"/>
      <c r="M24" s="787"/>
      <c r="N24" s="787"/>
      <c r="O24" s="787"/>
      <c r="P24" s="787"/>
      <c r="Q24" s="787"/>
      <c r="R24" s="787"/>
      <c r="S24" s="787"/>
      <c r="T24" s="787"/>
      <c r="U24" s="787"/>
      <c r="V24" s="787"/>
      <c r="W24" s="787"/>
      <c r="X24" s="787"/>
      <c r="Y24" s="23"/>
      <c r="Z24" s="23"/>
      <c r="AA24" s="787" t="s">
        <v>1000</v>
      </c>
      <c r="AB24" s="787"/>
      <c r="AC24" s="787"/>
      <c r="AD24" s="787"/>
      <c r="AE24" s="787"/>
      <c r="AF24" s="787"/>
      <c r="AG24" s="787"/>
      <c r="AH24" s="787"/>
      <c r="AI24" s="787"/>
      <c r="AJ24" s="787"/>
      <c r="AK24" s="787"/>
      <c r="AL24" s="787"/>
      <c r="AM24" s="787"/>
      <c r="AN24" s="787"/>
      <c r="AO24" s="787"/>
      <c r="AP24" s="787"/>
      <c r="AQ24" s="787"/>
      <c r="AR24" s="787"/>
      <c r="AS24" s="787"/>
      <c r="AT24" s="787"/>
      <c r="AU24" s="787"/>
    </row>
    <row r="25" ht="3" customHeight="1"/>
    <row r="26" spans="1:49" ht="12.75">
      <c r="A26" s="21" t="s">
        <v>1001</v>
      </c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791"/>
      <c r="Q26" s="791"/>
      <c r="R26" s="791"/>
      <c r="S26" s="791"/>
      <c r="T26" s="791"/>
      <c r="U26" s="791"/>
      <c r="V26" s="791"/>
      <c r="W26" s="791"/>
      <c r="X26" s="791"/>
      <c r="Y26" s="791"/>
      <c r="Z26" s="791"/>
      <c r="AA26" s="22"/>
      <c r="AB26" s="22"/>
      <c r="AC26" s="791"/>
      <c r="AD26" s="791"/>
      <c r="AE26" s="791"/>
      <c r="AF26" s="791"/>
      <c r="AG26" s="791"/>
      <c r="AH26" s="791"/>
      <c r="AI26" s="791"/>
      <c r="AJ26" s="791"/>
      <c r="AK26" s="791"/>
      <c r="AL26" s="791"/>
      <c r="AM26" s="791"/>
      <c r="AN26" s="791"/>
      <c r="AO26" s="791"/>
      <c r="AP26" s="791"/>
      <c r="AQ26" s="791"/>
      <c r="AR26" s="791"/>
      <c r="AS26" s="791"/>
      <c r="AT26" s="791"/>
      <c r="AU26" s="791"/>
      <c r="AV26" s="791"/>
      <c r="AW26" s="791"/>
    </row>
    <row r="27" spans="1:49" ht="12.75">
      <c r="A27" s="25" t="s">
        <v>1002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787" t="s">
        <v>999</v>
      </c>
      <c r="Q27" s="787"/>
      <c r="R27" s="787"/>
      <c r="S27" s="787"/>
      <c r="T27" s="787"/>
      <c r="U27" s="787"/>
      <c r="V27" s="787"/>
      <c r="W27" s="787"/>
      <c r="X27" s="787"/>
      <c r="Y27" s="787"/>
      <c r="Z27" s="787"/>
      <c r="AA27" s="23"/>
      <c r="AB27" s="23"/>
      <c r="AC27" s="787" t="s">
        <v>1000</v>
      </c>
      <c r="AD27" s="787"/>
      <c r="AE27" s="787"/>
      <c r="AF27" s="787"/>
      <c r="AG27" s="787"/>
      <c r="AH27" s="787"/>
      <c r="AI27" s="787"/>
      <c r="AJ27" s="787"/>
      <c r="AK27" s="787"/>
      <c r="AL27" s="787"/>
      <c r="AM27" s="787"/>
      <c r="AN27" s="787"/>
      <c r="AO27" s="787"/>
      <c r="AP27" s="787"/>
      <c r="AQ27" s="787"/>
      <c r="AR27" s="787"/>
      <c r="AS27" s="787"/>
      <c r="AT27" s="787"/>
      <c r="AU27" s="787"/>
      <c r="AV27" s="787"/>
      <c r="AW27" s="787"/>
    </row>
    <row r="28" ht="3" customHeight="1"/>
    <row r="29" spans="1:47" ht="12.75">
      <c r="A29" s="21" t="s">
        <v>1003</v>
      </c>
      <c r="B29" s="22"/>
      <c r="C29" s="22"/>
      <c r="D29" s="22"/>
      <c r="E29" s="22"/>
      <c r="F29" s="22"/>
      <c r="G29" s="22"/>
      <c r="H29" s="22"/>
      <c r="I29" s="22"/>
      <c r="J29" s="22"/>
      <c r="K29" s="791"/>
      <c r="L29" s="791"/>
      <c r="M29" s="791"/>
      <c r="N29" s="791"/>
      <c r="O29" s="791"/>
      <c r="P29" s="791"/>
      <c r="Q29" s="791"/>
      <c r="R29" s="791"/>
      <c r="S29" s="791"/>
      <c r="T29" s="791"/>
      <c r="U29" s="791"/>
      <c r="V29" s="791"/>
      <c r="W29" s="791"/>
      <c r="X29" s="791"/>
      <c r="Y29" s="22"/>
      <c r="Z29" s="22"/>
      <c r="AA29" s="791"/>
      <c r="AB29" s="791"/>
      <c r="AC29" s="791"/>
      <c r="AD29" s="791"/>
      <c r="AE29" s="791"/>
      <c r="AF29" s="791"/>
      <c r="AG29" s="791"/>
      <c r="AH29" s="791"/>
      <c r="AI29" s="791"/>
      <c r="AJ29" s="791"/>
      <c r="AK29" s="791"/>
      <c r="AL29" s="791"/>
      <c r="AM29" s="791"/>
      <c r="AN29" s="791"/>
      <c r="AO29" s="791"/>
      <c r="AP29" s="791"/>
      <c r="AQ29" s="791"/>
      <c r="AR29" s="791"/>
      <c r="AS29" s="791"/>
      <c r="AT29" s="791"/>
      <c r="AU29" s="791"/>
    </row>
    <row r="30" spans="1:47" ht="12.75">
      <c r="A30" s="21" t="s">
        <v>1004</v>
      </c>
      <c r="B30" s="23"/>
      <c r="C30" s="23"/>
      <c r="D30" s="23"/>
      <c r="E30" s="23"/>
      <c r="F30" s="23"/>
      <c r="G30" s="23"/>
      <c r="H30" s="23"/>
      <c r="I30" s="23"/>
      <c r="J30" s="23"/>
      <c r="K30" s="787" t="s">
        <v>999</v>
      </c>
      <c r="L30" s="787"/>
      <c r="M30" s="787"/>
      <c r="N30" s="787"/>
      <c r="O30" s="787"/>
      <c r="P30" s="787"/>
      <c r="Q30" s="787"/>
      <c r="R30" s="787"/>
      <c r="S30" s="787"/>
      <c r="T30" s="787"/>
      <c r="U30" s="787"/>
      <c r="V30" s="787"/>
      <c r="W30" s="787"/>
      <c r="X30" s="787"/>
      <c r="Y30" s="23"/>
      <c r="Z30" s="23"/>
      <c r="AA30" s="787" t="s">
        <v>1000</v>
      </c>
      <c r="AB30" s="787"/>
      <c r="AC30" s="787"/>
      <c r="AD30" s="787"/>
      <c r="AE30" s="787"/>
      <c r="AF30" s="787"/>
      <c r="AG30" s="787"/>
      <c r="AH30" s="787"/>
      <c r="AI30" s="787"/>
      <c r="AJ30" s="787"/>
      <c r="AK30" s="787"/>
      <c r="AL30" s="787"/>
      <c r="AM30" s="787"/>
      <c r="AN30" s="787"/>
      <c r="AO30" s="787"/>
      <c r="AP30" s="787"/>
      <c r="AQ30" s="787"/>
      <c r="AR30" s="787"/>
      <c r="AS30" s="787"/>
      <c r="AT30" s="787"/>
      <c r="AU30" s="787"/>
    </row>
    <row r="31" ht="3" customHeight="1" thickBot="1"/>
    <row r="32" spans="5:64" ht="13.5">
      <c r="E32" s="26"/>
      <c r="G32" s="27" t="s">
        <v>1005</v>
      </c>
      <c r="BA32" s="10" t="s">
        <v>1006</v>
      </c>
      <c r="BC32" s="797"/>
      <c r="BD32" s="798"/>
      <c r="BE32" s="798"/>
      <c r="BF32" s="798"/>
      <c r="BG32" s="798"/>
      <c r="BH32" s="798"/>
      <c r="BI32" s="798"/>
      <c r="BJ32" s="798"/>
      <c r="BK32" s="798"/>
      <c r="BL32" s="799"/>
    </row>
    <row r="33" spans="53:64" ht="12.75">
      <c r="BA33" s="10" t="s">
        <v>1007</v>
      </c>
      <c r="BC33" s="800"/>
      <c r="BD33" s="801"/>
      <c r="BE33" s="801"/>
      <c r="BF33" s="801"/>
      <c r="BG33" s="801"/>
      <c r="BH33" s="801"/>
      <c r="BI33" s="801"/>
      <c r="BJ33" s="801"/>
      <c r="BK33" s="801"/>
      <c r="BL33" s="802"/>
    </row>
    <row r="34" spans="1:64" ht="13.5" thickBot="1">
      <c r="A34" s="792"/>
      <c r="B34" s="792"/>
      <c r="C34" s="792"/>
      <c r="D34" s="792"/>
      <c r="E34" s="792"/>
      <c r="F34" s="792"/>
      <c r="G34" s="792"/>
      <c r="H34" s="792"/>
      <c r="I34" s="792"/>
      <c r="J34" s="792"/>
      <c r="K34" s="792"/>
      <c r="L34" s="792"/>
      <c r="M34" s="792"/>
      <c r="N34" s="792"/>
      <c r="O34" s="792"/>
      <c r="P34" s="792"/>
      <c r="Q34" s="792"/>
      <c r="R34" s="792"/>
      <c r="S34" s="792"/>
      <c r="T34" s="792"/>
      <c r="U34" s="792"/>
      <c r="V34" s="792"/>
      <c r="W34" s="792"/>
      <c r="X34" s="792"/>
      <c r="Y34" s="792"/>
      <c r="Z34" s="792"/>
      <c r="AA34" s="792"/>
      <c r="AB34" s="792"/>
      <c r="AC34" s="792"/>
      <c r="AD34" s="792"/>
      <c r="AE34" s="792"/>
      <c r="AF34" s="792"/>
      <c r="AG34" s="792"/>
      <c r="AH34" s="792"/>
      <c r="AI34" s="792"/>
      <c r="AJ34" s="792"/>
      <c r="AK34" s="792"/>
      <c r="AL34" s="792"/>
      <c r="AM34" s="792"/>
      <c r="AN34" s="792"/>
      <c r="AO34" s="792"/>
      <c r="AP34" s="792"/>
      <c r="AQ34" s="792"/>
      <c r="AR34" s="792"/>
      <c r="AS34" s="792"/>
      <c r="AT34" s="792"/>
      <c r="AU34" s="792"/>
      <c r="AV34" s="792"/>
      <c r="BA34" s="10" t="s">
        <v>1008</v>
      </c>
      <c r="BC34" s="793"/>
      <c r="BD34" s="794"/>
      <c r="BE34" s="794"/>
      <c r="BF34" s="794"/>
      <c r="BG34" s="794"/>
      <c r="BH34" s="794"/>
      <c r="BI34" s="794"/>
      <c r="BJ34" s="794"/>
      <c r="BK34" s="794"/>
      <c r="BL34" s="795"/>
    </row>
    <row r="35" spans="1:48" s="28" customFormat="1" ht="10.5">
      <c r="A35" s="796" t="s">
        <v>1009</v>
      </c>
      <c r="B35" s="796"/>
      <c r="C35" s="796"/>
      <c r="D35" s="796"/>
      <c r="E35" s="796"/>
      <c r="F35" s="796"/>
      <c r="G35" s="796"/>
      <c r="H35" s="796"/>
      <c r="I35" s="796"/>
      <c r="J35" s="796"/>
      <c r="K35" s="796"/>
      <c r="L35" s="796"/>
      <c r="M35" s="796"/>
      <c r="N35" s="796"/>
      <c r="O35" s="796"/>
      <c r="P35" s="796"/>
      <c r="Q35" s="796"/>
      <c r="R35" s="796"/>
      <c r="S35" s="796"/>
      <c r="T35" s="796"/>
      <c r="U35" s="796"/>
      <c r="V35" s="796"/>
      <c r="W35" s="796"/>
      <c r="X35" s="796"/>
      <c r="Y35" s="796"/>
      <c r="Z35" s="796"/>
      <c r="AA35" s="796"/>
      <c r="AB35" s="796"/>
      <c r="AC35" s="796"/>
      <c r="AD35" s="796"/>
      <c r="AE35" s="796"/>
      <c r="AF35" s="796"/>
      <c r="AG35" s="796"/>
      <c r="AH35" s="796"/>
      <c r="AI35" s="796"/>
      <c r="AJ35" s="796"/>
      <c r="AK35" s="796"/>
      <c r="AL35" s="796"/>
      <c r="AM35" s="796"/>
      <c r="AN35" s="796"/>
      <c r="AO35" s="796"/>
      <c r="AP35" s="796"/>
      <c r="AQ35" s="796"/>
      <c r="AR35" s="796"/>
      <c r="AS35" s="796"/>
      <c r="AT35" s="796"/>
      <c r="AU35" s="796"/>
      <c r="AV35" s="796"/>
    </row>
    <row r="36" s="23" customFormat="1" ht="3" customHeight="1"/>
    <row r="37" spans="1:64" s="23" customFormat="1" ht="12.75">
      <c r="A37" s="21" t="s">
        <v>998</v>
      </c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790"/>
      <c r="P37" s="790"/>
      <c r="Q37" s="790"/>
      <c r="R37" s="790"/>
      <c r="S37" s="790"/>
      <c r="T37" s="790"/>
      <c r="U37" s="790"/>
      <c r="V37" s="790"/>
      <c r="W37" s="790"/>
      <c r="X37" s="790"/>
      <c r="Y37" s="790"/>
      <c r="Z37" s="790"/>
      <c r="AA37" s="790"/>
      <c r="AB37" s="790"/>
      <c r="AC37" s="790"/>
      <c r="AD37" s="26"/>
      <c r="AE37" s="26"/>
      <c r="AF37" s="791"/>
      <c r="AG37" s="791"/>
      <c r="AH37" s="791"/>
      <c r="AI37" s="791"/>
      <c r="AJ37" s="791"/>
      <c r="AK37" s="791"/>
      <c r="AL37" s="791"/>
      <c r="AM37" s="791"/>
      <c r="AN37" s="791"/>
      <c r="AO37" s="791"/>
      <c r="AP37" s="791"/>
      <c r="AQ37" s="22"/>
      <c r="AR37" s="22"/>
      <c r="AS37" s="791"/>
      <c r="AT37" s="791"/>
      <c r="AU37" s="791"/>
      <c r="AV37" s="791"/>
      <c r="AW37" s="791"/>
      <c r="AX37" s="791"/>
      <c r="AY37" s="791"/>
      <c r="AZ37" s="791"/>
      <c r="BA37" s="791"/>
      <c r="BB37" s="791"/>
      <c r="BC37" s="791"/>
      <c r="BD37" s="791"/>
      <c r="BE37" s="791"/>
      <c r="BF37" s="791"/>
      <c r="BG37" s="791"/>
      <c r="BH37" s="791"/>
      <c r="BI37" s="791"/>
      <c r="BJ37" s="791"/>
      <c r="BK37" s="791"/>
      <c r="BL37" s="791"/>
    </row>
    <row r="38" spans="1:64" s="23" customFormat="1" ht="12.75">
      <c r="A38" s="3" t="s">
        <v>1010</v>
      </c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787" t="s">
        <v>1011</v>
      </c>
      <c r="P38" s="787"/>
      <c r="Q38" s="787"/>
      <c r="R38" s="787"/>
      <c r="S38" s="787"/>
      <c r="T38" s="787"/>
      <c r="U38" s="787"/>
      <c r="V38" s="787"/>
      <c r="W38" s="787"/>
      <c r="X38" s="787"/>
      <c r="Y38" s="787"/>
      <c r="Z38" s="787"/>
      <c r="AA38" s="787"/>
      <c r="AB38" s="787"/>
      <c r="AC38" s="787"/>
      <c r="AD38" s="26"/>
      <c r="AE38" s="26"/>
      <c r="AF38" s="787" t="s">
        <v>999</v>
      </c>
      <c r="AG38" s="787"/>
      <c r="AH38" s="787"/>
      <c r="AI38" s="787"/>
      <c r="AJ38" s="787"/>
      <c r="AK38" s="787"/>
      <c r="AL38" s="787"/>
      <c r="AM38" s="787"/>
      <c r="AN38" s="787"/>
      <c r="AO38" s="787"/>
      <c r="AP38" s="787"/>
      <c r="AS38" s="787" t="s">
        <v>1000</v>
      </c>
      <c r="AT38" s="787"/>
      <c r="AU38" s="787"/>
      <c r="AV38" s="787"/>
      <c r="AW38" s="787"/>
      <c r="AX38" s="787"/>
      <c r="AY38" s="787"/>
      <c r="AZ38" s="787"/>
      <c r="BA38" s="787"/>
      <c r="BB38" s="787"/>
      <c r="BC38" s="787"/>
      <c r="BD38" s="787"/>
      <c r="BE38" s="787"/>
      <c r="BF38" s="787"/>
      <c r="BG38" s="787"/>
      <c r="BH38" s="787"/>
      <c r="BI38" s="787"/>
      <c r="BJ38" s="787"/>
      <c r="BK38" s="787"/>
      <c r="BL38" s="787"/>
    </row>
    <row r="39" s="26" customFormat="1" ht="3" customHeight="1"/>
    <row r="40" spans="1:64" s="29" customFormat="1" ht="12.75">
      <c r="A40" s="21" t="s">
        <v>1012</v>
      </c>
      <c r="B40" s="26"/>
      <c r="C40" s="26"/>
      <c r="D40" s="26"/>
      <c r="E40" s="26"/>
      <c r="F40" s="26"/>
      <c r="G40" s="26"/>
      <c r="H40" s="26"/>
      <c r="I40" s="790"/>
      <c r="J40" s="790"/>
      <c r="K40" s="790"/>
      <c r="L40" s="790"/>
      <c r="M40" s="790"/>
      <c r="N40" s="790"/>
      <c r="O40" s="790"/>
      <c r="P40" s="790"/>
      <c r="Q40" s="790"/>
      <c r="R40" s="790"/>
      <c r="S40" s="790"/>
      <c r="T40" s="790"/>
      <c r="U40" s="790"/>
      <c r="V40" s="26"/>
      <c r="W40" s="791"/>
      <c r="X40" s="791"/>
      <c r="Y40" s="791"/>
      <c r="Z40" s="791"/>
      <c r="AA40" s="791"/>
      <c r="AB40" s="791"/>
      <c r="AC40" s="791"/>
      <c r="AD40" s="791"/>
      <c r="AE40" s="791"/>
      <c r="AF40" s="791"/>
      <c r="AG40" s="22"/>
      <c r="AH40" s="791"/>
      <c r="AI40" s="791"/>
      <c r="AJ40" s="791"/>
      <c r="AK40" s="791"/>
      <c r="AL40" s="791"/>
      <c r="AM40" s="791"/>
      <c r="AN40" s="791"/>
      <c r="AO40" s="791"/>
      <c r="AP40" s="791"/>
      <c r="AQ40" s="791"/>
      <c r="AR40" s="791"/>
      <c r="AS40" s="791"/>
      <c r="AT40" s="791"/>
      <c r="AU40" s="791"/>
      <c r="AV40" s="791"/>
      <c r="AW40" s="791"/>
      <c r="AX40" s="26"/>
      <c r="AY40" s="788"/>
      <c r="AZ40" s="788"/>
      <c r="BA40" s="788"/>
      <c r="BB40" s="788"/>
      <c r="BC40" s="788"/>
      <c r="BD40" s="788"/>
      <c r="BE40" s="788"/>
      <c r="BF40" s="788"/>
      <c r="BG40" s="788"/>
      <c r="BH40" s="788"/>
      <c r="BI40" s="788"/>
      <c r="BJ40" s="788"/>
      <c r="BK40" s="788"/>
      <c r="BL40" s="788"/>
    </row>
    <row r="41" spans="1:64" s="29" customFormat="1" ht="10.5">
      <c r="A41" s="23"/>
      <c r="B41" s="23"/>
      <c r="C41" s="23"/>
      <c r="D41" s="23"/>
      <c r="E41" s="23"/>
      <c r="F41" s="23"/>
      <c r="G41" s="23"/>
      <c r="H41" s="23"/>
      <c r="I41" s="787" t="s">
        <v>1011</v>
      </c>
      <c r="J41" s="787"/>
      <c r="K41" s="787"/>
      <c r="L41" s="787"/>
      <c r="M41" s="787"/>
      <c r="N41" s="787"/>
      <c r="O41" s="787"/>
      <c r="P41" s="787"/>
      <c r="Q41" s="787"/>
      <c r="R41" s="787"/>
      <c r="S41" s="787"/>
      <c r="T41" s="787"/>
      <c r="U41" s="787"/>
      <c r="V41" s="23"/>
      <c r="W41" s="787" t="s">
        <v>999</v>
      </c>
      <c r="X41" s="787"/>
      <c r="Y41" s="787"/>
      <c r="Z41" s="787"/>
      <c r="AA41" s="787"/>
      <c r="AB41" s="787"/>
      <c r="AC41" s="787"/>
      <c r="AD41" s="787"/>
      <c r="AE41" s="787"/>
      <c r="AF41" s="787"/>
      <c r="AG41" s="23"/>
      <c r="AH41" s="787" t="s">
        <v>1000</v>
      </c>
      <c r="AI41" s="787"/>
      <c r="AJ41" s="787"/>
      <c r="AK41" s="787"/>
      <c r="AL41" s="787"/>
      <c r="AM41" s="787"/>
      <c r="AN41" s="787"/>
      <c r="AO41" s="787"/>
      <c r="AP41" s="787"/>
      <c r="AQ41" s="787"/>
      <c r="AR41" s="787"/>
      <c r="AS41" s="787"/>
      <c r="AT41" s="787"/>
      <c r="AU41" s="787"/>
      <c r="AV41" s="787"/>
      <c r="AW41" s="787"/>
      <c r="AX41" s="23"/>
      <c r="AY41" s="787" t="s">
        <v>1013</v>
      </c>
      <c r="AZ41" s="787"/>
      <c r="BA41" s="787"/>
      <c r="BB41" s="787"/>
      <c r="BC41" s="787"/>
      <c r="BD41" s="787"/>
      <c r="BE41" s="787"/>
      <c r="BF41" s="787"/>
      <c r="BG41" s="787"/>
      <c r="BH41" s="787"/>
      <c r="BI41" s="787"/>
      <c r="BJ41" s="787"/>
      <c r="BK41" s="787"/>
      <c r="BL41" s="787"/>
    </row>
    <row r="42" s="23" customFormat="1" ht="3" customHeight="1"/>
    <row r="43" spans="2:25" s="26" customFormat="1" ht="12.75">
      <c r="B43" s="30" t="s">
        <v>1014</v>
      </c>
      <c r="C43" s="788"/>
      <c r="D43" s="788"/>
      <c r="E43" s="788"/>
      <c r="F43" s="3" t="s">
        <v>1015</v>
      </c>
      <c r="H43" s="788"/>
      <c r="I43" s="788"/>
      <c r="J43" s="788"/>
      <c r="K43" s="788"/>
      <c r="L43" s="788"/>
      <c r="M43" s="788"/>
      <c r="N43" s="788"/>
      <c r="O43" s="788"/>
      <c r="P43" s="788"/>
      <c r="Q43" s="788"/>
      <c r="R43" s="788"/>
      <c r="S43" s="788"/>
      <c r="U43" s="31" t="s">
        <v>774</v>
      </c>
      <c r="V43" s="789"/>
      <c r="W43" s="789"/>
      <c r="X43" s="789"/>
      <c r="Y43" s="3" t="s">
        <v>990</v>
      </c>
    </row>
    <row r="44" s="22" customFormat="1" ht="12.75"/>
  </sheetData>
  <sheetProtection/>
  <mergeCells count="54">
    <mergeCell ref="U8:AE8"/>
    <mergeCell ref="AH8:AJ8"/>
    <mergeCell ref="BC8:BL8"/>
    <mergeCell ref="A4:BB4"/>
    <mergeCell ref="A5:BB6"/>
    <mergeCell ref="BC6:BL6"/>
    <mergeCell ref="BC7:BL7"/>
    <mergeCell ref="R9:AR9"/>
    <mergeCell ref="BC9:BL9"/>
    <mergeCell ref="K23:X23"/>
    <mergeCell ref="AA23:AU23"/>
    <mergeCell ref="BC17:BL17"/>
    <mergeCell ref="R10:AR10"/>
    <mergeCell ref="BC10:BL10"/>
    <mergeCell ref="BC16:BL16"/>
    <mergeCell ref="R11:AR11"/>
    <mergeCell ref="A19:BL19"/>
    <mergeCell ref="BC11:BL11"/>
    <mergeCell ref="BC12:BL13"/>
    <mergeCell ref="R14:AR14"/>
    <mergeCell ref="BC14:BL14"/>
    <mergeCell ref="P26:Z26"/>
    <mergeCell ref="AC26:AW26"/>
    <mergeCell ref="BC15:BL15"/>
    <mergeCell ref="K24:X24"/>
    <mergeCell ref="AA24:AU24"/>
    <mergeCell ref="BC32:BL32"/>
    <mergeCell ref="BC33:BL33"/>
    <mergeCell ref="P27:Z27"/>
    <mergeCell ref="AC27:AW27"/>
    <mergeCell ref="K29:X29"/>
    <mergeCell ref="AA29:AU29"/>
    <mergeCell ref="K30:X30"/>
    <mergeCell ref="AA30:AU30"/>
    <mergeCell ref="A34:AV34"/>
    <mergeCell ref="BC34:BL34"/>
    <mergeCell ref="A35:AV35"/>
    <mergeCell ref="O37:AC37"/>
    <mergeCell ref="AF37:AP37"/>
    <mergeCell ref="AS37:BL37"/>
    <mergeCell ref="O38:AC38"/>
    <mergeCell ref="AF38:AP38"/>
    <mergeCell ref="AS38:BL38"/>
    <mergeCell ref="I40:U40"/>
    <mergeCell ref="W40:AF40"/>
    <mergeCell ref="AH40:AW40"/>
    <mergeCell ref="AY40:BL40"/>
    <mergeCell ref="AY41:BL41"/>
    <mergeCell ref="AH41:AW41"/>
    <mergeCell ref="C43:E43"/>
    <mergeCell ref="H43:S43"/>
    <mergeCell ref="V43:X43"/>
    <mergeCell ref="I41:U41"/>
    <mergeCell ref="W41:AF41"/>
  </mergeCells>
  <printOptions horizontalCentered="1"/>
  <pageMargins left="0.984251968503937" right="0.1968503937007874" top="0.1968503937007874" bottom="0.1968503937007874" header="0.5118110236220472" footer="0.5118110236220472"/>
  <pageSetup fitToHeight="1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FO22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Админчик</dc:creator>
  <cp:keywords/>
  <dc:description/>
  <cp:lastModifiedBy>Школа</cp:lastModifiedBy>
  <cp:lastPrinted>2017-02-20T08:38:37Z</cp:lastPrinted>
  <dcterms:created xsi:type="dcterms:W3CDTF">2012-06-15T13:56:57Z</dcterms:created>
  <dcterms:modified xsi:type="dcterms:W3CDTF">2017-02-20T08:50:10Z</dcterms:modified>
  <cp:category/>
  <cp:version/>
  <cp:contentType/>
  <cp:contentStatus/>
</cp:coreProperties>
</file>