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6825" activeTab="0"/>
  </bookViews>
  <sheets>
    <sheet name="2020" sheetId="1" r:id="rId1"/>
    <sheet name="Проверка" sheetId="2" r:id="rId2"/>
  </sheets>
  <externalReferences>
    <externalReference r:id="rId5"/>
    <externalReference r:id="rId6"/>
    <externalReference r:id="rId7"/>
  </externalReferences>
  <definedNames>
    <definedName name="Z_245576F9_D790_406A_810F_6C616552AB3B_.wvu.Rows" localSheetId="0" hidden="1">'2020'!#REF!,'2020'!$202:$203</definedName>
    <definedName name="Z_245576F9_D790_406A_810F_6C616552AB3B_.wvu.Rows" localSheetId="1" hidden="1">'Проверка'!#REF!,'Проверка'!$199:$200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V18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831 14000
851 12000
</t>
        </r>
      </text>
    </comment>
    <comment ref="CA18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244(296)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BT18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831 (4000), 851 (2000)
</t>
        </r>
      </text>
    </comment>
    <comment ref="BY18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244(296)
</t>
        </r>
      </text>
    </comment>
  </commentList>
</comments>
</file>

<file path=xl/sharedStrings.xml><?xml version="1.0" encoding="utf-8"?>
<sst xmlns="http://schemas.openxmlformats.org/spreadsheetml/2006/main" count="499" uniqueCount="248">
  <si>
    <t>наименование учреждения</t>
  </si>
  <si>
    <t>шк. N 1</t>
  </si>
  <si>
    <t>шк. N 2</t>
  </si>
  <si>
    <t>шк. N 3</t>
  </si>
  <si>
    <t>шк. N 4</t>
  </si>
  <si>
    <t>шк. N 5</t>
  </si>
  <si>
    <t>шк. N 6</t>
  </si>
  <si>
    <t>шк. N 8</t>
  </si>
  <si>
    <t>шк. N 9</t>
  </si>
  <si>
    <t>шк. N 11</t>
  </si>
  <si>
    <t>шк. N 12</t>
  </si>
  <si>
    <t>шк. N 13</t>
  </si>
  <si>
    <t>шк. N 16</t>
  </si>
  <si>
    <t>шк. N 18</t>
  </si>
  <si>
    <t>шк. N 19</t>
  </si>
  <si>
    <t>шк. N 20</t>
  </si>
  <si>
    <t>шк. N 22</t>
  </si>
  <si>
    <t>шк. N 23</t>
  </si>
  <si>
    <t>шк. N 24</t>
  </si>
  <si>
    <t>шк. N 25</t>
  </si>
  <si>
    <t>шк. N 26</t>
  </si>
  <si>
    <t>шк. N 27</t>
  </si>
  <si>
    <t>шк. N 28</t>
  </si>
  <si>
    <t>шк. N 29</t>
  </si>
  <si>
    <t>шк. N 30</t>
  </si>
  <si>
    <t>шк. N 31</t>
  </si>
  <si>
    <t>шк. N 32</t>
  </si>
  <si>
    <t>шк. N 33</t>
  </si>
  <si>
    <t>шк. N 35</t>
  </si>
  <si>
    <t>шк. N 36</t>
  </si>
  <si>
    <t>шк. N 37</t>
  </si>
  <si>
    <t>шк. N 38</t>
  </si>
  <si>
    <t>шк. N 40</t>
  </si>
  <si>
    <t>шк. N 41</t>
  </si>
  <si>
    <t>Зыковская</t>
  </si>
  <si>
    <t>Луховка</t>
  </si>
  <si>
    <t>Монаст.</t>
  </si>
  <si>
    <t>Николаевс.</t>
  </si>
  <si>
    <t>Озерная</t>
  </si>
  <si>
    <t>Ялга</t>
  </si>
  <si>
    <t>Горяйнов.</t>
  </si>
  <si>
    <t>прогимназия 119 (школа)</t>
  </si>
  <si>
    <t>дду N 1</t>
  </si>
  <si>
    <t>дду N 5</t>
  </si>
  <si>
    <t>дду N 16</t>
  </si>
  <si>
    <t>дду N 18</t>
  </si>
  <si>
    <t>дду N 20</t>
  </si>
  <si>
    <t>дду N 21</t>
  </si>
  <si>
    <t>дду N 22</t>
  </si>
  <si>
    <t>дду N 24</t>
  </si>
  <si>
    <t>дду N 28</t>
  </si>
  <si>
    <t>дду N 29</t>
  </si>
  <si>
    <t>дду N 32</t>
  </si>
  <si>
    <t>дду N 36</t>
  </si>
  <si>
    <t>дду  N 38</t>
  </si>
  <si>
    <t>дду N 40</t>
  </si>
  <si>
    <t>дду N 41</t>
  </si>
  <si>
    <t>дду N 42</t>
  </si>
  <si>
    <t>дду N 43</t>
  </si>
  <si>
    <t>дду N 44</t>
  </si>
  <si>
    <t>дду N 49</t>
  </si>
  <si>
    <t>дду N 55</t>
  </si>
  <si>
    <t>дду N 58</t>
  </si>
  <si>
    <t>дду N 64</t>
  </si>
  <si>
    <t>дду N 65</t>
  </si>
  <si>
    <t>дду N 66</t>
  </si>
  <si>
    <t>дду N 68</t>
  </si>
  <si>
    <t>дду N 69</t>
  </si>
  <si>
    <t>дду N 70</t>
  </si>
  <si>
    <t>дду N 72</t>
  </si>
  <si>
    <t>дду N 73</t>
  </si>
  <si>
    <t>дду N 78</t>
  </si>
  <si>
    <t>дду N 79</t>
  </si>
  <si>
    <t>дду N 81</t>
  </si>
  <si>
    <t>дду N 82</t>
  </si>
  <si>
    <t>дду N 83</t>
  </si>
  <si>
    <t>дду N 85</t>
  </si>
  <si>
    <t>дду N 86</t>
  </si>
  <si>
    <t>дду N 87</t>
  </si>
  <si>
    <t>дду N 88</t>
  </si>
  <si>
    <t>Комп.89</t>
  </si>
  <si>
    <t>Комп.90</t>
  </si>
  <si>
    <t>дду N 93</t>
  </si>
  <si>
    <t>дду N 97</t>
  </si>
  <si>
    <t>дду N 98</t>
  </si>
  <si>
    <t>дду N 99</t>
  </si>
  <si>
    <t>дду N 101</t>
  </si>
  <si>
    <t>дду N 103</t>
  </si>
  <si>
    <t>дду N 104</t>
  </si>
  <si>
    <t>дду N 114</t>
  </si>
  <si>
    <t>дду N 116</t>
  </si>
  <si>
    <t>дду N 117</t>
  </si>
  <si>
    <t>дду N119</t>
  </si>
  <si>
    <t>дду N120</t>
  </si>
  <si>
    <t>Комп.121</t>
  </si>
  <si>
    <t>дду N 122</t>
  </si>
  <si>
    <t>дду N 124</t>
  </si>
  <si>
    <t>Комп.125</t>
  </si>
  <si>
    <t>дду N 127</t>
  </si>
  <si>
    <t>дду №115</t>
  </si>
  <si>
    <t>Ц.тв.Л.р.-2</t>
  </si>
  <si>
    <t>Ц.тв.О.р.-1</t>
  </si>
  <si>
    <t>Ц.тв.П.Р.-эстет восп</t>
  </si>
  <si>
    <t>Дворец творч.</t>
  </si>
  <si>
    <t>ДЮСШ-1</t>
  </si>
  <si>
    <t>ДЮСШ-4</t>
  </si>
  <si>
    <t>ИТОГО</t>
  </si>
  <si>
    <t>бюджет</t>
  </si>
  <si>
    <t>Субвенция</t>
  </si>
  <si>
    <t>платные услуги</t>
  </si>
  <si>
    <t>Всего расходы</t>
  </si>
  <si>
    <t>Всего отклонение</t>
  </si>
  <si>
    <t>290-налог на землю</t>
  </si>
  <si>
    <t xml:space="preserve">Поступление </t>
  </si>
  <si>
    <t>по ПФХД</t>
  </si>
  <si>
    <t>остаток</t>
  </si>
  <si>
    <t>по программе</t>
  </si>
  <si>
    <t>модернизации</t>
  </si>
  <si>
    <t>ЗДРАВООХРАНЕНИЯ</t>
  </si>
  <si>
    <t>ТОЛЬКО УЧРЕЖДЕНИЯ ЗДРАВООХРАНЕНИЯ</t>
  </si>
  <si>
    <t>Лицей №7</t>
  </si>
  <si>
    <t>ПМПК</t>
  </si>
  <si>
    <t>РСС</t>
  </si>
  <si>
    <t>шк. N 10</t>
  </si>
  <si>
    <t>ассигнования на выпол.муниц.зад.(субвенция)</t>
  </si>
  <si>
    <t xml:space="preserve">ИТОГО </t>
  </si>
  <si>
    <t>кроме того 342 -питание</t>
  </si>
  <si>
    <t>кроме того  342 -питание</t>
  </si>
  <si>
    <t>Ассигнования на .муниц.зад.   БЮДЖЕТ ГОРОДА</t>
  </si>
  <si>
    <t>ИМЦ</t>
  </si>
  <si>
    <t>итого доходы</t>
  </si>
  <si>
    <t>итого расходы</t>
  </si>
  <si>
    <t>ДМШ №1</t>
  </si>
  <si>
    <t>ДМШ №2</t>
  </si>
  <si>
    <t>ДМШ №4</t>
  </si>
  <si>
    <t>ДМШ №6</t>
  </si>
  <si>
    <t>ДХШ №1</t>
  </si>
  <si>
    <t>ДХШ №2</t>
  </si>
  <si>
    <t>ДХШ №3</t>
  </si>
  <si>
    <t>ДХШ №4</t>
  </si>
  <si>
    <t xml:space="preserve">ДШИ №1  </t>
  </si>
  <si>
    <t>ДШИ №3</t>
  </si>
  <si>
    <t>ДШИ №7</t>
  </si>
  <si>
    <t>ДШИ №8</t>
  </si>
  <si>
    <t>Дворец культуры г.о.Саранск</t>
  </si>
  <si>
    <t>ДК Луч</t>
  </si>
  <si>
    <t>ДК Заречье</t>
  </si>
  <si>
    <t>Музей ВиТП</t>
  </si>
  <si>
    <t>Крошка</t>
  </si>
  <si>
    <t>МАУК Городские парки</t>
  </si>
  <si>
    <t>Конноспорт.клуб</t>
  </si>
  <si>
    <t>Стадион "Саранск"</t>
  </si>
  <si>
    <t xml:space="preserve">по школам </t>
  </si>
  <si>
    <t>АУ школы</t>
  </si>
  <si>
    <t xml:space="preserve">по ДДУ </t>
  </si>
  <si>
    <t>АУ ДДУ</t>
  </si>
  <si>
    <t>ВСЕГО образование</t>
  </si>
  <si>
    <t xml:space="preserve"> музей-  4419900</t>
  </si>
  <si>
    <t xml:space="preserve"> ЦБС-    4429900</t>
  </si>
  <si>
    <t xml:space="preserve"> крошка 4439900</t>
  </si>
  <si>
    <t>ВСЕГО культура</t>
  </si>
  <si>
    <t>спорт -4829900</t>
  </si>
  <si>
    <t>ВСЕГО ДСП</t>
  </si>
  <si>
    <t xml:space="preserve"> ПЛАН по внебюджетным средствам</t>
  </si>
  <si>
    <t>ПЛАН</t>
  </si>
  <si>
    <t>дду 59</t>
  </si>
  <si>
    <t>дду N 112</t>
  </si>
  <si>
    <t>ДДУ 94</t>
  </si>
  <si>
    <t>дду62</t>
  </si>
  <si>
    <t>дду6</t>
  </si>
  <si>
    <t>дду47</t>
  </si>
  <si>
    <t>дду4</t>
  </si>
  <si>
    <t>дду118</t>
  </si>
  <si>
    <t>прочие</t>
  </si>
  <si>
    <t>обязатель заполнить</t>
  </si>
  <si>
    <t>дду80</t>
  </si>
  <si>
    <t>дду76</t>
  </si>
  <si>
    <t>ЦЕЛЕВЫЕ СРЕДСТВА</t>
  </si>
  <si>
    <t>290-налог на имущество</t>
  </si>
  <si>
    <t xml:space="preserve">дду N 71 </t>
  </si>
  <si>
    <t>дду14</t>
  </si>
  <si>
    <r>
      <t>дети-инвалиды,</t>
    </r>
    <r>
      <rPr>
        <b/>
        <sz val="10"/>
        <color indexed="10"/>
        <rFont val="Times New Roman"/>
        <family val="1"/>
      </rPr>
      <t xml:space="preserve"> </t>
    </r>
  </si>
  <si>
    <t>дду13</t>
  </si>
  <si>
    <t>223 электричество</t>
  </si>
  <si>
    <t xml:space="preserve">223 вода </t>
  </si>
  <si>
    <t xml:space="preserve">223 газ </t>
  </si>
  <si>
    <t>223 тепло</t>
  </si>
  <si>
    <t xml:space="preserve">290 прочие </t>
  </si>
  <si>
    <t>дду7</t>
  </si>
  <si>
    <t>290 исполнительный лист</t>
  </si>
  <si>
    <t>МАДОУ 2</t>
  </si>
  <si>
    <t>допы</t>
  </si>
  <si>
    <t>куль</t>
  </si>
  <si>
    <t>ДБС для дет</t>
  </si>
  <si>
    <t>ЦБС для взросл</t>
  </si>
  <si>
    <t>МАДОУ N 58</t>
  </si>
  <si>
    <t>дду N 46</t>
  </si>
  <si>
    <t>шк. N 17</t>
  </si>
  <si>
    <t>в т. ч. на учебники</t>
  </si>
  <si>
    <t xml:space="preserve">обязатель заполнить </t>
  </si>
  <si>
    <r>
      <t>дети-инвалиды</t>
    </r>
    <r>
      <rPr>
        <b/>
        <sz val="12"/>
        <color indexed="10"/>
        <rFont val="Calibri"/>
        <family val="2"/>
      </rPr>
      <t xml:space="preserve"> </t>
    </r>
  </si>
  <si>
    <t>МАДОУ 17</t>
  </si>
  <si>
    <t>шк № 39</t>
  </si>
  <si>
    <t>ау 211</t>
  </si>
  <si>
    <t>ау 213</t>
  </si>
  <si>
    <t>бу 211</t>
  </si>
  <si>
    <t>бу 213</t>
  </si>
  <si>
    <t xml:space="preserve">дду №91  </t>
  </si>
  <si>
    <t>остаток на 1.01.2019. по внебюджетным средствам</t>
  </si>
  <si>
    <t>ПЛАН на 2019 год</t>
  </si>
  <si>
    <t>остаток на 1.01.2019 по субвенции на дете-инвалидов</t>
  </si>
  <si>
    <t>остаток на 1.01.2019 по  субвенции госстандарта</t>
  </si>
  <si>
    <t>остаток на 1.01.2019  по бюджету города</t>
  </si>
  <si>
    <t>МАДОУ 3</t>
  </si>
  <si>
    <t>дду 36</t>
  </si>
  <si>
    <t>Лицей 43</t>
  </si>
  <si>
    <t xml:space="preserve">
</t>
  </si>
  <si>
    <t xml:space="preserve"> ПЛАН по целевым субсидиям</t>
  </si>
  <si>
    <t>внешкольн образ</t>
  </si>
  <si>
    <t>доп.обр. школы- 4230000</t>
  </si>
  <si>
    <t>дк.куль.- 4409900</t>
  </si>
  <si>
    <t>парк-4407900</t>
  </si>
  <si>
    <t>МАДОУ 8</t>
  </si>
  <si>
    <t>МАДОУ 9</t>
  </si>
  <si>
    <t>ПРОСТАВИТЬ</t>
  </si>
  <si>
    <t>3 дня больничного за счет работодателя    266</t>
  </si>
  <si>
    <t>266 до 3х лет (бывшая 212)</t>
  </si>
  <si>
    <t>223 ТБО</t>
  </si>
  <si>
    <t>ДЛЯ ШКОЛ РАСХОДЫ НА ПИТАНИЕ В ЛАГЕРЕ город     226</t>
  </si>
  <si>
    <t>290 -налог по неготив.воз</t>
  </si>
  <si>
    <t>ДЛЯ ШКОЛ РАСХОДЫ НА ПИТАНИЕ В ЛАГЕРЕ субвенция РБ                      226</t>
  </si>
  <si>
    <t>3 дня больничного за счет работодателя                266</t>
  </si>
  <si>
    <t xml:space="preserve">на </t>
  </si>
  <si>
    <t>целевые</t>
  </si>
  <si>
    <t>Ассигнования на выпол.муниц.зад.(субвенция)</t>
  </si>
  <si>
    <t>Ассигнования на выпол.муниц.зад. РЕСПУБЛИКАНСКИЙ ЛАГЕРЬ с учетом софинансирования (СУБВЕНЦИЯ)</t>
  </si>
  <si>
    <t>Ассигнования на выпол.муниц.зад.  ЛАГЕРЬ ГОРОДСКОЙ БЮДЖЕТ</t>
  </si>
  <si>
    <t>остаток на 1.01.2020  по бюджету города</t>
  </si>
  <si>
    <t>остаток на 1.01.2020 по  субвенции госстандарта</t>
  </si>
  <si>
    <t>остаток на 1.01.2020 по субвенции на детей-инвалидов</t>
  </si>
  <si>
    <t>остаток на 1.01.2020. по внебюджетным средствам</t>
  </si>
  <si>
    <t>ПЛАН на 2020 год</t>
  </si>
  <si>
    <t>Субвенция           111</t>
  </si>
  <si>
    <t>платные услуги           111</t>
  </si>
  <si>
    <t>бюджет    111</t>
  </si>
  <si>
    <t>дети-инвалиды 244</t>
  </si>
  <si>
    <t>МАДОУ 10</t>
  </si>
  <si>
    <t>возврат субсидий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</si>
</sst>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_ ;\-#,##0.00\ "/>
    <numFmt numFmtId="175" formatCode="0.000"/>
    <numFmt numFmtId="176" formatCode="dd/mm/yy"/>
    <numFmt numFmtId="177" formatCode="[$-419]General"/>
    <numFmt numFmtId="178" formatCode="0.0000"/>
    <numFmt numFmtId="179" formatCode="#,##0.000"/>
    <numFmt numFmtId="180" formatCode="0.0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_-* #,##0.0_р_._-;\-* #,##0.0_р_._-;_-* &quot;-&quot;?_р_._-;_-@_-"/>
    <numFmt numFmtId="188" formatCode="_-* #,##0.000_р_._-;\-* #,##0.000_р_._-;_-* &quot;-&quot;?_р_._-;_-@_-"/>
    <numFmt numFmtId="189" formatCode="#,##0.00;[Red]\-#,##0.00"/>
    <numFmt numFmtId="190" formatCode="#,##0.00\ _₽"/>
    <numFmt numFmtId="191" formatCode="#,##0\ _₽"/>
    <numFmt numFmtId="192" formatCode="_-* #,##0.0_р_._-;\-* #,##0.0_р_._-;_-* &quot;-&quot;??_р_._-;_-@_-"/>
    <numFmt numFmtId="193" formatCode="#,##0.00_р_.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8"/>
      <name val="Arial Cyr"/>
      <family val="0"/>
    </font>
    <font>
      <sz val="10"/>
      <name val="Arial Cyr"/>
      <family val="0"/>
    </font>
    <font>
      <b/>
      <sz val="10"/>
      <color indexed="10"/>
      <name val="Times New Roman"/>
      <family val="1"/>
    </font>
    <font>
      <b/>
      <sz val="12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8"/>
      <name val="Arial Cyr"/>
      <family val="0"/>
    </font>
    <font>
      <b/>
      <sz val="9"/>
      <name val="Times New Roman"/>
      <family val="1"/>
    </font>
    <font>
      <sz val="10"/>
      <color indexed="13"/>
      <name val="Calibri"/>
      <family val="2"/>
    </font>
    <font>
      <b/>
      <sz val="10"/>
      <color indexed="9"/>
      <name val="Times New Roman"/>
      <family val="1"/>
    </font>
    <font>
      <sz val="10"/>
      <color indexed="30"/>
      <name val="Arial"/>
      <family val="2"/>
    </font>
    <font>
      <sz val="10"/>
      <color indexed="10"/>
      <name val="Arial"/>
      <family val="2"/>
    </font>
    <font>
      <b/>
      <sz val="14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Arial Cyr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13"/>
      <name val="Calibri"/>
      <family val="2"/>
    </font>
    <font>
      <sz val="20"/>
      <color indexed="10"/>
      <name val="Calibri"/>
      <family val="2"/>
    </font>
    <font>
      <sz val="16"/>
      <color indexed="8"/>
      <name val="Calibri"/>
      <family val="2"/>
    </font>
    <font>
      <sz val="11"/>
      <color indexed="30"/>
      <name val="Arial"/>
      <family val="2"/>
    </font>
    <font>
      <sz val="12"/>
      <color indexed="10"/>
      <name val="Calibri"/>
      <family val="2"/>
    </font>
    <font>
      <sz val="16"/>
      <color indexed="10"/>
      <name val="Arial Cyr"/>
      <family val="0"/>
    </font>
    <font>
      <sz val="10"/>
      <color indexed="10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6"/>
      <color rgb="FFFF0000"/>
      <name val="Arial Cyr"/>
      <family val="0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rgb="FFFFFF00"/>
      <name val="Calibri"/>
      <family val="2"/>
    </font>
    <font>
      <sz val="14"/>
      <color rgb="FFFFFF00"/>
      <name val="Calibri"/>
      <family val="2"/>
    </font>
    <font>
      <sz val="20"/>
      <color rgb="FFFF0000"/>
      <name val="Calibri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  <font>
      <sz val="11"/>
      <color rgb="FF0033CC"/>
      <name val="Arial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  <font>
      <sz val="16"/>
      <color rgb="FFFF0000"/>
      <name val="Arial Cyr"/>
      <family val="0"/>
    </font>
    <font>
      <sz val="10"/>
      <color rgb="FFFF0000"/>
      <name val="Times New Roman"/>
      <family val="1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>
        <color indexed="63"/>
      </left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/>
      <top/>
      <bottom/>
    </border>
    <border>
      <left>
        <color indexed="63"/>
      </left>
      <right style="medium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7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473">
    <xf numFmtId="0" fontId="0" fillId="0" borderId="0" xfId="0" applyFont="1" applyAlignment="1">
      <alignment/>
    </xf>
    <xf numFmtId="0" fontId="89" fillId="13" borderId="0" xfId="0" applyFont="1" applyFill="1" applyBorder="1" applyAlignment="1">
      <alignment horizontal="center" wrapText="1"/>
    </xf>
    <xf numFmtId="0" fontId="90" fillId="0" borderId="0" xfId="0" applyFont="1" applyAlignment="1">
      <alignment/>
    </xf>
    <xf numFmtId="0" fontId="90" fillId="10" borderId="0" xfId="0" applyFont="1" applyFill="1" applyAlignment="1">
      <alignment/>
    </xf>
    <xf numFmtId="0" fontId="5" fillId="4" borderId="10" xfId="0" applyFont="1" applyFill="1" applyBorder="1" applyAlignment="1">
      <alignment horizontal="center"/>
    </xf>
    <xf numFmtId="0" fontId="90" fillId="13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91" fillId="13" borderId="12" xfId="0" applyFont="1" applyFill="1" applyBorder="1" applyAlignment="1">
      <alignment wrapText="1"/>
    </xf>
    <xf numFmtId="0" fontId="90" fillId="10" borderId="11" xfId="0" applyFont="1" applyFill="1" applyBorder="1" applyAlignment="1">
      <alignment/>
    </xf>
    <xf numFmtId="0" fontId="90" fillId="0" borderId="0" xfId="0" applyFont="1" applyAlignment="1">
      <alignment wrapText="1"/>
    </xf>
    <xf numFmtId="0" fontId="90" fillId="13" borderId="12" xfId="0" applyFont="1" applyFill="1" applyBorder="1" applyAlignment="1">
      <alignment wrapText="1"/>
    </xf>
    <xf numFmtId="0" fontId="90" fillId="10" borderId="12" xfId="0" applyFont="1" applyFill="1" applyBorder="1" applyAlignment="1">
      <alignment/>
    </xf>
    <xf numFmtId="0" fontId="90" fillId="13" borderId="13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90" fillId="10" borderId="13" xfId="0" applyFont="1" applyFill="1" applyBorder="1" applyAlignment="1">
      <alignment/>
    </xf>
    <xf numFmtId="0" fontId="90" fillId="33" borderId="0" xfId="0" applyFont="1" applyFill="1" applyAlignment="1">
      <alignment/>
    </xf>
    <xf numFmtId="0" fontId="90" fillId="34" borderId="0" xfId="0" applyFont="1" applyFill="1" applyAlignment="1">
      <alignment/>
    </xf>
    <xf numFmtId="0" fontId="90" fillId="4" borderId="0" xfId="0" applyFont="1" applyFill="1" applyAlignment="1">
      <alignment/>
    </xf>
    <xf numFmtId="0" fontId="90" fillId="34" borderId="0" xfId="0" applyFont="1" applyFill="1" applyAlignment="1">
      <alignment/>
    </xf>
    <xf numFmtId="0" fontId="5" fillId="4" borderId="0" xfId="0" applyFont="1" applyFill="1" applyAlignment="1">
      <alignment/>
    </xf>
    <xf numFmtId="0" fontId="90" fillId="13" borderId="0" xfId="0" applyFont="1" applyFill="1" applyAlignment="1">
      <alignment/>
    </xf>
    <xf numFmtId="0" fontId="5" fillId="0" borderId="0" xfId="0" applyFont="1" applyAlignment="1">
      <alignment/>
    </xf>
    <xf numFmtId="4" fontId="90" fillId="0" borderId="0" xfId="0" applyNumberFormat="1" applyFont="1" applyAlignment="1">
      <alignment/>
    </xf>
    <xf numFmtId="0" fontId="5" fillId="4" borderId="12" xfId="0" applyFont="1" applyFill="1" applyBorder="1" applyAlignment="1">
      <alignment wrapText="1"/>
    </xf>
    <xf numFmtId="0" fontId="89" fillId="13" borderId="12" xfId="0" applyFont="1" applyFill="1" applyBorder="1" applyAlignment="1">
      <alignment wrapText="1"/>
    </xf>
    <xf numFmtId="0" fontId="92" fillId="13" borderId="12" xfId="0" applyFont="1" applyFill="1" applyBorder="1" applyAlignment="1">
      <alignment wrapText="1"/>
    </xf>
    <xf numFmtId="4" fontId="11" fillId="33" borderId="14" xfId="0" applyNumberFormat="1" applyFont="1" applyFill="1" applyBorder="1" applyAlignment="1">
      <alignment/>
    </xf>
    <xf numFmtId="4" fontId="11" fillId="33" borderId="16" xfId="0" applyNumberFormat="1" applyFont="1" applyFill="1" applyBorder="1" applyAlignment="1">
      <alignment/>
    </xf>
    <xf numFmtId="0" fontId="93" fillId="35" borderId="15" xfId="0" applyFont="1" applyFill="1" applyBorder="1" applyAlignment="1">
      <alignment wrapText="1"/>
    </xf>
    <xf numFmtId="4" fontId="8" fillId="33" borderId="14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0" fontId="7" fillId="36" borderId="15" xfId="0" applyFont="1" applyFill="1" applyBorder="1" applyAlignment="1">
      <alignment wrapText="1"/>
    </xf>
    <xf numFmtId="0" fontId="90" fillId="36" borderId="0" xfId="0" applyFont="1" applyFill="1" applyAlignment="1">
      <alignment/>
    </xf>
    <xf numFmtId="0" fontId="89" fillId="13" borderId="22" xfId="0" applyFont="1" applyFill="1" applyBorder="1" applyAlignment="1">
      <alignment horizontal="center" wrapText="1"/>
    </xf>
    <xf numFmtId="0" fontId="89" fillId="13" borderId="23" xfId="0" applyFont="1" applyFill="1" applyBorder="1" applyAlignment="1">
      <alignment horizontal="center" wrapText="1"/>
    </xf>
    <xf numFmtId="0" fontId="7" fillId="37" borderId="24" xfId="0" applyFont="1" applyFill="1" applyBorder="1" applyAlignment="1">
      <alignment horizontal="center" wrapText="1"/>
    </xf>
    <xf numFmtId="0" fontId="7" fillId="37" borderId="25" xfId="0" applyFont="1" applyFill="1" applyBorder="1" applyAlignment="1">
      <alignment horizontal="center" wrapText="1"/>
    </xf>
    <xf numFmtId="0" fontId="94" fillId="0" borderId="26" xfId="0" applyFont="1" applyBorder="1" applyAlignment="1">
      <alignment horizontal="left" vertical="center" wrapText="1"/>
    </xf>
    <xf numFmtId="0" fontId="94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 wrapText="1"/>
    </xf>
    <xf numFmtId="0" fontId="7" fillId="10" borderId="24" xfId="0" applyFont="1" applyFill="1" applyBorder="1" applyAlignment="1">
      <alignment horizontal="center" wrapText="1"/>
    </xf>
    <xf numFmtId="0" fontId="7" fillId="10" borderId="25" xfId="0" applyFont="1" applyFill="1" applyBorder="1" applyAlignment="1">
      <alignment horizontal="center" wrapText="1"/>
    </xf>
    <xf numFmtId="0" fontId="95" fillId="0" borderId="20" xfId="0" applyFont="1" applyBorder="1" applyAlignment="1">
      <alignment horizontal="center"/>
    </xf>
    <xf numFmtId="0" fontId="96" fillId="2" borderId="12" xfId="0" applyFont="1" applyFill="1" applyBorder="1" applyAlignment="1">
      <alignment wrapText="1"/>
    </xf>
    <xf numFmtId="0" fontId="96" fillId="2" borderId="29" xfId="0" applyFont="1" applyFill="1" applyBorder="1" applyAlignment="1">
      <alignment wrapText="1"/>
    </xf>
    <xf numFmtId="0" fontId="7" fillId="11" borderId="2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left"/>
    </xf>
    <xf numFmtId="0" fontId="7" fillId="38" borderId="31" xfId="0" applyFont="1" applyFill="1" applyBorder="1" applyAlignment="1">
      <alignment horizontal="center" wrapText="1"/>
    </xf>
    <xf numFmtId="0" fontId="7" fillId="38" borderId="32" xfId="0" applyFont="1" applyFill="1" applyBorder="1" applyAlignment="1">
      <alignment horizontal="center" wrapText="1"/>
    </xf>
    <xf numFmtId="0" fontId="7" fillId="38" borderId="19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horizontal="center" wrapText="1"/>
    </xf>
    <xf numFmtId="0" fontId="7" fillId="11" borderId="3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94" fillId="0" borderId="0" xfId="0" applyFont="1" applyBorder="1" applyAlignment="1">
      <alignment horizontal="left" vertical="center" wrapText="1"/>
    </xf>
    <xf numFmtId="0" fontId="94" fillId="0" borderId="30" xfId="0" applyFont="1" applyBorder="1" applyAlignment="1">
      <alignment horizontal="left" vertical="center" wrapText="1"/>
    </xf>
    <xf numFmtId="0" fontId="89" fillId="13" borderId="33" xfId="0" applyFont="1" applyFill="1" applyBorder="1" applyAlignment="1">
      <alignment horizontal="center" wrapText="1"/>
    </xf>
    <xf numFmtId="0" fontId="89" fillId="13" borderId="10" xfId="0" applyFont="1" applyFill="1" applyBorder="1" applyAlignment="1">
      <alignment horizontal="center" wrapText="1"/>
    </xf>
    <xf numFmtId="0" fontId="7" fillId="35" borderId="15" xfId="0" applyFont="1" applyFill="1" applyBorder="1" applyAlignment="1">
      <alignment wrapText="1"/>
    </xf>
    <xf numFmtId="0" fontId="7" fillId="3" borderId="34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wrapText="1"/>
    </xf>
    <xf numFmtId="0" fontId="97" fillId="36" borderId="15" xfId="0" applyFont="1" applyFill="1" applyBorder="1" applyAlignment="1">
      <alignment/>
    </xf>
    <xf numFmtId="0" fontId="90" fillId="15" borderId="0" xfId="0" applyFont="1" applyFill="1" applyAlignment="1">
      <alignment/>
    </xf>
    <xf numFmtId="4" fontId="90" fillId="15" borderId="0" xfId="0" applyNumberFormat="1" applyFont="1" applyFill="1" applyAlignment="1">
      <alignment/>
    </xf>
    <xf numFmtId="0" fontId="7" fillId="15" borderId="20" xfId="0" applyFont="1" applyFill="1" applyBorder="1" applyAlignment="1">
      <alignment horizontal="left"/>
    </xf>
    <xf numFmtId="0" fontId="7" fillId="15" borderId="24" xfId="0" applyFont="1" applyFill="1" applyBorder="1" applyAlignment="1">
      <alignment horizontal="center" wrapText="1"/>
    </xf>
    <xf numFmtId="0" fontId="7" fillId="15" borderId="15" xfId="0" applyFont="1" applyFill="1" applyBorder="1" applyAlignment="1">
      <alignment wrapText="1"/>
    </xf>
    <xf numFmtId="0" fontId="7" fillId="39" borderId="15" xfId="0" applyFont="1" applyFill="1" applyBorder="1" applyAlignment="1">
      <alignment wrapText="1"/>
    </xf>
    <xf numFmtId="4" fontId="90" fillId="36" borderId="0" xfId="0" applyNumberFormat="1" applyFont="1" applyFill="1" applyAlignment="1">
      <alignment/>
    </xf>
    <xf numFmtId="0" fontId="7" fillId="36" borderId="20" xfId="0" applyFont="1" applyFill="1" applyBorder="1" applyAlignment="1">
      <alignment horizontal="left"/>
    </xf>
    <xf numFmtId="0" fontId="7" fillId="36" borderId="24" xfId="0" applyFont="1" applyFill="1" applyBorder="1" applyAlignment="1">
      <alignment horizontal="center" wrapText="1"/>
    </xf>
    <xf numFmtId="0" fontId="98" fillId="36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90" fillId="33" borderId="0" xfId="0" applyFont="1" applyFill="1" applyAlignment="1">
      <alignment/>
    </xf>
    <xf numFmtId="4" fontId="8" fillId="33" borderId="19" xfId="0" applyNumberFormat="1" applyFont="1" applyFill="1" applyBorder="1" applyAlignment="1">
      <alignment/>
    </xf>
    <xf numFmtId="4" fontId="8" fillId="33" borderId="25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" fontId="90" fillId="33" borderId="0" xfId="0" applyNumberFormat="1" applyFont="1" applyFill="1" applyAlignment="1">
      <alignment/>
    </xf>
    <xf numFmtId="0" fontId="90" fillId="0" borderId="0" xfId="0" applyNumberFormat="1" applyFont="1" applyAlignment="1">
      <alignment/>
    </xf>
    <xf numFmtId="0" fontId="9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90" fillId="0" borderId="0" xfId="0" applyFont="1" applyAlignment="1">
      <alignment/>
    </xf>
    <xf numFmtId="0" fontId="4" fillId="0" borderId="0" xfId="0" applyFont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11" fillId="33" borderId="14" xfId="0" applyNumberFormat="1" applyFont="1" applyFill="1" applyBorder="1" applyAlignment="1">
      <alignment/>
    </xf>
    <xf numFmtId="4" fontId="11" fillId="33" borderId="16" xfId="0" applyNumberFormat="1" applyFont="1" applyFill="1" applyBorder="1" applyAlignment="1">
      <alignment/>
    </xf>
    <xf numFmtId="0" fontId="7" fillId="40" borderId="35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6" fillId="41" borderId="15" xfId="0" applyFont="1" applyFill="1" applyBorder="1" applyAlignment="1">
      <alignment/>
    </xf>
    <xf numFmtId="0" fontId="7" fillId="40" borderId="0" xfId="0" applyFont="1" applyFill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36" xfId="0" applyFont="1" applyBorder="1" applyAlignment="1">
      <alignment vertical="top" wrapText="1"/>
    </xf>
    <xf numFmtId="0" fontId="27" fillId="42" borderId="36" xfId="0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4" fontId="2" fillId="33" borderId="17" xfId="0" applyNumberFormat="1" applyFont="1" applyFill="1" applyBorder="1" applyAlignment="1">
      <alignment/>
    </xf>
    <xf numFmtId="4" fontId="90" fillId="33" borderId="0" xfId="0" applyNumberFormat="1" applyFont="1" applyFill="1" applyAlignment="1">
      <alignment/>
    </xf>
    <xf numFmtId="4" fontId="3" fillId="33" borderId="25" xfId="0" applyNumberFormat="1" applyFont="1" applyFill="1" applyBorder="1" applyAlignment="1">
      <alignment/>
    </xf>
    <xf numFmtId="4" fontId="90" fillId="0" borderId="15" xfId="0" applyNumberFormat="1" applyFont="1" applyBorder="1" applyAlignment="1">
      <alignment/>
    </xf>
    <xf numFmtId="0" fontId="90" fillId="0" borderId="15" xfId="0" applyFont="1" applyBorder="1" applyAlignment="1">
      <alignment/>
    </xf>
    <xf numFmtId="0" fontId="99" fillId="0" borderId="22" xfId="0" applyFont="1" applyBorder="1" applyAlignment="1">
      <alignment/>
    </xf>
    <xf numFmtId="0" fontId="99" fillId="0" borderId="20" xfId="0" applyFont="1" applyBorder="1" applyAlignment="1">
      <alignment/>
    </xf>
    <xf numFmtId="0" fontId="99" fillId="0" borderId="23" xfId="0" applyFont="1" applyBorder="1" applyAlignment="1">
      <alignment/>
    </xf>
    <xf numFmtId="0" fontId="100" fillId="0" borderId="22" xfId="0" applyFont="1" applyBorder="1" applyAlignment="1">
      <alignment/>
    </xf>
    <xf numFmtId="0" fontId="100" fillId="0" borderId="20" xfId="0" applyFont="1" applyBorder="1" applyAlignment="1">
      <alignment/>
    </xf>
    <xf numFmtId="0" fontId="100" fillId="0" borderId="23" xfId="0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97" fillId="36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2" fontId="3" fillId="33" borderId="25" xfId="0" applyNumberFormat="1" applyFont="1" applyFill="1" applyBorder="1" applyAlignment="1">
      <alignment/>
    </xf>
    <xf numFmtId="0" fontId="3" fillId="33" borderId="25" xfId="0" applyFont="1" applyFill="1" applyBorder="1" applyAlignment="1">
      <alignment/>
    </xf>
    <xf numFmtId="4" fontId="3" fillId="33" borderId="25" xfId="0" applyNumberFormat="1" applyFont="1" applyFill="1" applyBorder="1" applyAlignment="1">
      <alignment horizontal="center" vertical="center"/>
    </xf>
    <xf numFmtId="0" fontId="90" fillId="33" borderId="0" xfId="0" applyNumberFormat="1" applyFont="1" applyFill="1" applyAlignment="1">
      <alignment/>
    </xf>
    <xf numFmtId="0" fontId="2" fillId="33" borderId="29" xfId="0" applyFont="1" applyFill="1" applyBorder="1" applyAlignment="1">
      <alignment horizontal="right"/>
    </xf>
    <xf numFmtId="172" fontId="8" fillId="33" borderId="15" xfId="0" applyNumberFormat="1" applyFont="1" applyFill="1" applyBorder="1" applyAlignment="1">
      <alignment horizontal="right"/>
    </xf>
    <xf numFmtId="172" fontId="2" fillId="33" borderId="15" xfId="0" applyNumberFormat="1" applyFont="1" applyFill="1" applyBorder="1" applyAlignment="1">
      <alignment horizontal="right"/>
    </xf>
    <xf numFmtId="172" fontId="2" fillId="33" borderId="15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94" fillId="35" borderId="0" xfId="0" applyFont="1" applyFill="1" applyBorder="1" applyAlignment="1">
      <alignment horizontal="left" vertical="center" wrapText="1"/>
    </xf>
    <xf numFmtId="0" fontId="94" fillId="35" borderId="0" xfId="0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horizontal="right" vertical="top"/>
    </xf>
    <xf numFmtId="4" fontId="3" fillId="0" borderId="15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2" fontId="3" fillId="0" borderId="37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5" fillId="0" borderId="0" xfId="0" applyFont="1" applyFill="1" applyAlignment="1">
      <alignment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3" fillId="0" borderId="15" xfId="0" applyNumberFormat="1" applyFont="1" applyFill="1" applyBorder="1" applyAlignment="1">
      <alignment/>
    </xf>
    <xf numFmtId="0" fontId="25" fillId="0" borderId="0" xfId="0" applyFont="1" applyFill="1" applyAlignment="1">
      <alignment horizontal="center" vertical="center"/>
    </xf>
    <xf numFmtId="4" fontId="101" fillId="0" borderId="14" xfId="0" applyNumberFormat="1" applyFont="1" applyFill="1" applyBorder="1" applyAlignment="1">
      <alignment/>
    </xf>
    <xf numFmtId="4" fontId="101" fillId="0" borderId="15" xfId="0" applyNumberFormat="1" applyFont="1" applyFill="1" applyBorder="1" applyAlignment="1">
      <alignment/>
    </xf>
    <xf numFmtId="0" fontId="101" fillId="0" borderId="0" xfId="0" applyFont="1" applyFill="1" applyAlignment="1">
      <alignment/>
    </xf>
    <xf numFmtId="187" fontId="0" fillId="0" borderId="15" xfId="0" applyNumberFormat="1" applyFill="1" applyBorder="1" applyAlignment="1">
      <alignment/>
    </xf>
    <xf numFmtId="0" fontId="9" fillId="0" borderId="0" xfId="0" applyFont="1" applyFill="1" applyAlignment="1">
      <alignment/>
    </xf>
    <xf numFmtId="4" fontId="101" fillId="0" borderId="15" xfId="0" applyNumberFormat="1" applyFont="1" applyFill="1" applyBorder="1" applyAlignment="1">
      <alignment vertical="center"/>
    </xf>
    <xf numFmtId="0" fontId="101" fillId="0" borderId="0" xfId="0" applyFont="1" applyFill="1" applyAlignment="1">
      <alignment vertical="center"/>
    </xf>
    <xf numFmtId="0" fontId="90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4" fontId="3" fillId="0" borderId="38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1" fillId="13" borderId="12" xfId="0" applyFont="1" applyFill="1" applyBorder="1" applyAlignment="1">
      <alignment horizontal="left" vertical="top" wrapText="1"/>
    </xf>
    <xf numFmtId="4" fontId="3" fillId="0" borderId="1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/>
    </xf>
    <xf numFmtId="4" fontId="10" fillId="0" borderId="15" xfId="35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4" fontId="3" fillId="0" borderId="14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4" fontId="28" fillId="0" borderId="15" xfId="0" applyNumberFormat="1" applyFont="1" applyFill="1" applyBorder="1" applyAlignment="1">
      <alignment vertical="center"/>
    </xf>
    <xf numFmtId="171" fontId="16" fillId="0" borderId="15" xfId="0" applyNumberFormat="1" applyFont="1" applyFill="1" applyBorder="1" applyAlignment="1">
      <alignment vertical="center" wrapText="1"/>
    </xf>
    <xf numFmtId="4" fontId="29" fillId="0" borderId="15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102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75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/>
    </xf>
    <xf numFmtId="0" fontId="2" fillId="17" borderId="11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3" fillId="0" borderId="14" xfId="0" applyNumberFormat="1" applyFont="1" applyFill="1" applyBorder="1" applyAlignment="1">
      <alignment horizontal="center"/>
    </xf>
    <xf numFmtId="4" fontId="3" fillId="0" borderId="14" xfId="57" applyNumberFormat="1" applyFont="1" applyFill="1" applyBorder="1" applyAlignment="1">
      <alignment horizontal="center"/>
      <protection/>
    </xf>
    <xf numFmtId="4" fontId="3" fillId="0" borderId="15" xfId="57" applyNumberFormat="1" applyFont="1" applyFill="1" applyBorder="1" applyAlignment="1">
      <alignment horizontal="center"/>
      <protection/>
    </xf>
    <xf numFmtId="190" fontId="3" fillId="0" borderId="15" xfId="0" applyNumberFormat="1" applyFont="1" applyFill="1" applyBorder="1" applyAlignment="1">
      <alignment vertical="center"/>
    </xf>
    <xf numFmtId="190" fontId="3" fillId="0" borderId="0" xfId="0" applyNumberFormat="1" applyFont="1" applyFill="1" applyAlignment="1">
      <alignment vertical="center"/>
    </xf>
    <xf numFmtId="190" fontId="3" fillId="0" borderId="40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10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01" fillId="0" borderId="15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2" fontId="3" fillId="0" borderId="15" xfId="0" applyNumberFormat="1" applyFont="1" applyFill="1" applyBorder="1" applyAlignment="1">
      <alignment vertical="top" wrapText="1"/>
    </xf>
    <xf numFmtId="2" fontId="101" fillId="0" borderId="15" xfId="0" applyNumberFormat="1" applyFont="1" applyFill="1" applyBorder="1" applyAlignment="1">
      <alignment/>
    </xf>
    <xf numFmtId="0" fontId="7" fillId="0" borderId="15" xfId="0" applyFont="1" applyBorder="1" applyAlignment="1">
      <alignment vertical="top" wrapText="1"/>
    </xf>
    <xf numFmtId="0" fontId="32" fillId="19" borderId="15" xfId="0" applyFont="1" applyFill="1" applyBorder="1" applyAlignment="1">
      <alignment vertical="top" wrapText="1"/>
    </xf>
    <xf numFmtId="0" fontId="7" fillId="39" borderId="24" xfId="0" applyFont="1" applyFill="1" applyBorder="1" applyAlignment="1">
      <alignment horizontal="center" wrapText="1"/>
    </xf>
    <xf numFmtId="0" fontId="7" fillId="19" borderId="15" xfId="0" applyFont="1" applyFill="1" applyBorder="1" applyAlignment="1">
      <alignment vertical="center" wrapText="1"/>
    </xf>
    <xf numFmtId="14" fontId="2" fillId="17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0" fontId="2" fillId="17" borderId="11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4" fontId="3" fillId="35" borderId="15" xfId="0" applyNumberFormat="1" applyFont="1" applyFill="1" applyBorder="1" applyAlignment="1">
      <alignment/>
    </xf>
    <xf numFmtId="172" fontId="3" fillId="35" borderId="15" xfId="0" applyNumberFormat="1" applyFont="1" applyFill="1" applyBorder="1" applyAlignment="1">
      <alignment/>
    </xf>
    <xf numFmtId="172" fontId="15" fillId="35" borderId="15" xfId="35" applyNumberFormat="1" applyFont="1" applyFill="1" applyBorder="1" applyAlignment="1">
      <alignment/>
    </xf>
    <xf numFmtId="4" fontId="8" fillId="35" borderId="15" xfId="35" applyNumberFormat="1" applyFont="1" applyFill="1" applyBorder="1" applyAlignment="1">
      <alignment horizontal="left" vertical="center"/>
    </xf>
    <xf numFmtId="172" fontId="3" fillId="35" borderId="15" xfId="0" applyNumberFormat="1" applyFont="1" applyFill="1" applyBorder="1" applyAlignment="1" applyProtection="1">
      <alignment/>
      <protection/>
    </xf>
    <xf numFmtId="172" fontId="3" fillId="35" borderId="15" xfId="35" applyNumberFormat="1" applyFont="1" applyFill="1" applyBorder="1" applyAlignment="1">
      <alignment/>
    </xf>
    <xf numFmtId="172" fontId="10" fillId="35" borderId="15" xfId="0" applyNumberFormat="1" applyFont="1" applyFill="1" applyBorder="1" applyAlignment="1">
      <alignment/>
    </xf>
    <xf numFmtId="172" fontId="8" fillId="35" borderId="15" xfId="35" applyNumberFormat="1" applyFont="1" applyFill="1" applyBorder="1" applyAlignment="1">
      <alignment horizontal="center" vertical="center"/>
    </xf>
    <xf numFmtId="2" fontId="3" fillId="35" borderId="15" xfId="0" applyNumberFormat="1" applyFont="1" applyFill="1" applyBorder="1" applyAlignment="1">
      <alignment/>
    </xf>
    <xf numFmtId="172" fontId="102" fillId="35" borderId="15" xfId="0" applyNumberFormat="1" applyFont="1" applyFill="1" applyBorder="1" applyAlignment="1">
      <alignment vertical="center"/>
    </xf>
    <xf numFmtId="190" fontId="3" fillId="35" borderId="15" xfId="0" applyNumberFormat="1" applyFont="1" applyFill="1" applyBorder="1" applyAlignment="1">
      <alignment vertical="center"/>
    </xf>
    <xf numFmtId="0" fontId="17" fillId="35" borderId="15" xfId="0" applyFont="1" applyFill="1" applyBorder="1" applyAlignment="1">
      <alignment/>
    </xf>
    <xf numFmtId="4" fontId="3" fillId="35" borderId="15" xfId="0" applyNumberFormat="1" applyFont="1" applyFill="1" applyBorder="1" applyAlignment="1">
      <alignment horizontal="center"/>
    </xf>
    <xf numFmtId="172" fontId="101" fillId="35" borderId="15" xfId="35" applyNumberFormat="1" applyFont="1" applyFill="1" applyBorder="1" applyAlignment="1">
      <alignment/>
    </xf>
    <xf numFmtId="172" fontId="5" fillId="35" borderId="15" xfId="0" applyNumberFormat="1" applyFont="1" applyFill="1" applyBorder="1" applyAlignment="1">
      <alignment/>
    </xf>
    <xf numFmtId="172" fontId="5" fillId="35" borderId="15" xfId="35" applyNumberFormat="1" applyFont="1" applyFill="1" applyBorder="1" applyAlignment="1">
      <alignment/>
    </xf>
    <xf numFmtId="0" fontId="104" fillId="35" borderId="15" xfId="0" applyFont="1" applyFill="1" applyBorder="1" applyAlignment="1">
      <alignment/>
    </xf>
    <xf numFmtId="0" fontId="14" fillId="35" borderId="15" xfId="0" applyFont="1" applyFill="1" applyBorder="1" applyAlignment="1">
      <alignment/>
    </xf>
    <xf numFmtId="172" fontId="22" fillId="35" borderId="15" xfId="35" applyNumberFormat="1" applyFont="1" applyFill="1" applyBorder="1" applyAlignment="1">
      <alignment/>
    </xf>
    <xf numFmtId="172" fontId="10" fillId="35" borderId="15" xfId="0" applyNumberFormat="1" applyFont="1" applyFill="1" applyBorder="1" applyAlignment="1">
      <alignment/>
    </xf>
    <xf numFmtId="172" fontId="9" fillId="35" borderId="15" xfId="35" applyNumberFormat="1" applyFont="1" applyFill="1" applyBorder="1" applyAlignment="1">
      <alignment/>
    </xf>
    <xf numFmtId="172" fontId="25" fillId="35" borderId="15" xfId="0" applyNumberFormat="1" applyFont="1" applyFill="1" applyBorder="1" applyAlignment="1">
      <alignment horizontal="left" vertical="center"/>
    </xf>
    <xf numFmtId="172" fontId="10" fillId="35" borderId="15" xfId="0" applyNumberFormat="1" applyFont="1" applyFill="1" applyBorder="1" applyAlignment="1" applyProtection="1">
      <alignment/>
      <protection/>
    </xf>
    <xf numFmtId="172" fontId="10" fillId="35" borderId="15" xfId="35" applyNumberFormat="1" applyFont="1" applyFill="1" applyBorder="1" applyAlignment="1">
      <alignment/>
    </xf>
    <xf numFmtId="172" fontId="17" fillId="35" borderId="15" xfId="35" applyNumberFormat="1" applyFont="1" applyFill="1" applyBorder="1" applyAlignment="1">
      <alignment/>
    </xf>
    <xf numFmtId="172" fontId="15" fillId="35" borderId="15" xfId="0" applyNumberFormat="1" applyFont="1" applyFill="1" applyBorder="1" applyAlignment="1">
      <alignment/>
    </xf>
    <xf numFmtId="4" fontId="5" fillId="35" borderId="15" xfId="35" applyNumberFormat="1" applyFont="1" applyFill="1" applyBorder="1" applyAlignment="1">
      <alignment/>
    </xf>
    <xf numFmtId="172" fontId="9" fillId="35" borderId="15" xfId="0" applyNumberFormat="1" applyFont="1" applyFill="1" applyBorder="1" applyAlignment="1">
      <alignment/>
    </xf>
    <xf numFmtId="172" fontId="90" fillId="35" borderId="15" xfId="0" applyNumberFormat="1" applyFont="1" applyFill="1" applyBorder="1" applyAlignment="1">
      <alignment vertical="center"/>
    </xf>
    <xf numFmtId="172" fontId="3" fillId="35" borderId="15" xfId="35" applyNumberFormat="1" applyFont="1" applyFill="1" applyBorder="1" applyAlignment="1" applyProtection="1">
      <alignment/>
      <protection/>
    </xf>
    <xf numFmtId="172" fontId="5" fillId="35" borderId="15" xfId="35" applyNumberFormat="1" applyFont="1" applyFill="1" applyBorder="1" applyAlignment="1" applyProtection="1">
      <alignment/>
      <protection/>
    </xf>
    <xf numFmtId="172" fontId="8" fillId="35" borderId="15" xfId="0" applyNumberFormat="1" applyFont="1" applyFill="1" applyBorder="1" applyAlignment="1">
      <alignment/>
    </xf>
    <xf numFmtId="172" fontId="10" fillId="35" borderId="39" xfId="35" applyNumberFormat="1" applyFont="1" applyFill="1" applyBorder="1" applyAlignment="1" applyProtection="1">
      <alignment/>
      <protection/>
    </xf>
    <xf numFmtId="172" fontId="14" fillId="35" borderId="15" xfId="0" applyNumberFormat="1" applyFont="1" applyFill="1" applyBorder="1" applyAlignment="1">
      <alignment/>
    </xf>
    <xf numFmtId="0" fontId="18" fillId="35" borderId="15" xfId="0" applyFont="1" applyFill="1" applyBorder="1" applyAlignment="1" applyProtection="1">
      <alignment wrapText="1"/>
      <protection hidden="1"/>
    </xf>
    <xf numFmtId="0" fontId="3" fillId="35" borderId="15" xfId="0" applyNumberFormat="1" applyFont="1" applyFill="1" applyBorder="1" applyAlignment="1" applyProtection="1">
      <alignment wrapText="1"/>
      <protection hidden="1"/>
    </xf>
    <xf numFmtId="0" fontId="3" fillId="35" borderId="15" xfId="0" applyFont="1" applyFill="1" applyBorder="1" applyAlignment="1" applyProtection="1">
      <alignment wrapText="1"/>
      <protection hidden="1"/>
    </xf>
    <xf numFmtId="0" fontId="24" fillId="35" borderId="15" xfId="0" applyFont="1" applyFill="1" applyBorder="1" applyAlignment="1" applyProtection="1">
      <alignment wrapText="1"/>
      <protection hidden="1"/>
    </xf>
    <xf numFmtId="0" fontId="15" fillId="35" borderId="15" xfId="0" applyFont="1" applyFill="1" applyBorder="1" applyAlignment="1" applyProtection="1">
      <alignment wrapText="1"/>
      <protection hidden="1"/>
    </xf>
    <xf numFmtId="0" fontId="18" fillId="35" borderId="15" xfId="0" applyFont="1" applyFill="1" applyBorder="1" applyAlignment="1" applyProtection="1">
      <alignment wrapText="1"/>
      <protection hidden="1"/>
    </xf>
    <xf numFmtId="172" fontId="23" fillId="35" borderId="15" xfId="35" applyNumberFormat="1" applyFont="1" applyFill="1" applyBorder="1" applyAlignment="1">
      <alignment/>
    </xf>
    <xf numFmtId="172" fontId="3" fillId="35" borderId="15" xfId="35" applyNumberFormat="1" applyFont="1" applyFill="1" applyBorder="1" applyAlignment="1" applyProtection="1">
      <alignment/>
      <protection locked="0"/>
    </xf>
    <xf numFmtId="172" fontId="10" fillId="35" borderId="15" xfId="35" applyNumberFormat="1" applyFont="1" applyFill="1" applyBorder="1" applyAlignment="1" applyProtection="1">
      <alignment/>
      <protection locked="0"/>
    </xf>
    <xf numFmtId="172" fontId="3" fillId="35" borderId="15" xfId="0" applyNumberFormat="1" applyFont="1" applyFill="1" applyBorder="1" applyAlignment="1" applyProtection="1">
      <alignment/>
      <protection locked="0"/>
    </xf>
    <xf numFmtId="172" fontId="17" fillId="35" borderId="15" xfId="0" applyNumberFormat="1" applyFont="1" applyFill="1" applyBorder="1" applyAlignment="1" applyProtection="1">
      <alignment/>
      <protection locked="0"/>
    </xf>
    <xf numFmtId="0" fontId="19" fillId="35" borderId="15" xfId="0" applyFont="1" applyFill="1" applyBorder="1" applyAlignment="1">
      <alignment/>
    </xf>
    <xf numFmtId="0" fontId="19" fillId="35" borderId="15" xfId="0" applyFont="1" applyFill="1" applyBorder="1" applyAlignment="1">
      <alignment/>
    </xf>
    <xf numFmtId="0" fontId="6" fillId="35" borderId="15" xfId="0" applyFont="1" applyFill="1" applyBorder="1" applyAlignment="1">
      <alignment horizontal="center" vertical="center"/>
    </xf>
    <xf numFmtId="0" fontId="19" fillId="35" borderId="41" xfId="0" applyFont="1" applyFill="1" applyBorder="1" applyAlignment="1">
      <alignment/>
    </xf>
    <xf numFmtId="0" fontId="5" fillId="35" borderId="15" xfId="0" applyFont="1" applyFill="1" applyBorder="1" applyAlignment="1">
      <alignment horizontal="left" vertical="top"/>
    </xf>
    <xf numFmtId="0" fontId="5" fillId="35" borderId="15" xfId="0" applyFont="1" applyFill="1" applyBorder="1" applyAlignment="1">
      <alignment/>
    </xf>
    <xf numFmtId="49" fontId="19" fillId="35" borderId="15" xfId="0" applyNumberFormat="1" applyFont="1" applyFill="1" applyBorder="1" applyAlignment="1" applyProtection="1">
      <alignment horizontal="left" vertical="top" wrapText="1"/>
      <protection locked="0"/>
    </xf>
    <xf numFmtId="0" fontId="30" fillId="35" borderId="15" xfId="0" applyFont="1" applyFill="1" applyBorder="1" applyAlignment="1">
      <alignment/>
    </xf>
    <xf numFmtId="0" fontId="19" fillId="35" borderId="15" xfId="0" applyFont="1" applyFill="1" applyBorder="1" applyAlignment="1">
      <alignment wrapText="1"/>
    </xf>
    <xf numFmtId="172" fontId="3" fillId="35" borderId="15" xfId="0" applyNumberFormat="1" applyFont="1" applyFill="1" applyBorder="1" applyAlignment="1">
      <alignment/>
    </xf>
    <xf numFmtId="0" fontId="19" fillId="35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8" fillId="0" borderId="25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11" fillId="0" borderId="14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90" fillId="0" borderId="0" xfId="0" applyNumberFormat="1" applyFont="1" applyFill="1" applyAlignment="1">
      <alignment/>
    </xf>
    <xf numFmtId="0" fontId="90" fillId="0" borderId="0" xfId="0" applyFont="1" applyFill="1" applyAlignment="1">
      <alignment/>
    </xf>
    <xf numFmtId="0" fontId="105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172" fontId="31" fillId="0" borderId="15" xfId="0" applyNumberFormat="1" applyFont="1" applyFill="1" applyBorder="1" applyAlignment="1">
      <alignment horizontal="left"/>
    </xf>
    <xf numFmtId="0" fontId="31" fillId="33" borderId="15" xfId="0" applyFont="1" applyFill="1" applyBorder="1" applyAlignment="1">
      <alignment horizontal="left"/>
    </xf>
    <xf numFmtId="172" fontId="31" fillId="0" borderId="15" xfId="35" applyNumberFormat="1" applyFont="1" applyFill="1" applyBorder="1" applyAlignment="1">
      <alignment horizontal="left"/>
    </xf>
    <xf numFmtId="0" fontId="106" fillId="0" borderId="15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left"/>
    </xf>
    <xf numFmtId="0" fontId="31" fillId="0" borderId="15" xfId="0" applyNumberFormat="1" applyFont="1" applyFill="1" applyBorder="1" applyAlignment="1" applyProtection="1">
      <alignment horizontal="left" wrapText="1"/>
      <protection hidden="1"/>
    </xf>
    <xf numFmtId="172" fontId="31" fillId="0" borderId="15" xfId="35" applyNumberFormat="1" applyFont="1" applyFill="1" applyBorder="1" applyAlignment="1" applyProtection="1">
      <alignment horizontal="left"/>
      <protection locked="0"/>
    </xf>
    <xf numFmtId="172" fontId="31" fillId="0" borderId="15" xfId="0" applyNumberFormat="1" applyFont="1" applyFill="1" applyBorder="1" applyAlignment="1" applyProtection="1">
      <alignment horizontal="left"/>
      <protection locked="0"/>
    </xf>
    <xf numFmtId="0" fontId="31" fillId="0" borderId="15" xfId="0" applyFont="1" applyFill="1" applyBorder="1" applyAlignment="1">
      <alignment horizontal="left" wrapText="1"/>
    </xf>
    <xf numFmtId="172" fontId="3" fillId="33" borderId="15" xfId="0" applyNumberFormat="1" applyFont="1" applyFill="1" applyBorder="1" applyAlignment="1">
      <alignment horizontal="right"/>
    </xf>
    <xf numFmtId="172" fontId="19" fillId="33" borderId="15" xfId="0" applyNumberFormat="1" applyFont="1" applyFill="1" applyBorder="1" applyAlignment="1">
      <alignment horizontal="right"/>
    </xf>
    <xf numFmtId="172" fontId="19" fillId="33" borderId="15" xfId="0" applyNumberFormat="1" applyFont="1" applyFill="1" applyBorder="1" applyAlignment="1">
      <alignment/>
    </xf>
    <xf numFmtId="0" fontId="19" fillId="33" borderId="15" xfId="0" applyFont="1" applyFill="1" applyBorder="1" applyAlignment="1">
      <alignment horizontal="right"/>
    </xf>
    <xf numFmtId="0" fontId="19" fillId="33" borderId="15" xfId="0" applyFont="1" applyFill="1" applyBorder="1" applyAlignment="1">
      <alignment/>
    </xf>
    <xf numFmtId="0" fontId="19" fillId="33" borderId="29" xfId="0" applyFont="1" applyFill="1" applyBorder="1" applyAlignment="1">
      <alignment horizontal="right"/>
    </xf>
    <xf numFmtId="172" fontId="3" fillId="0" borderId="15" xfId="0" applyNumberFormat="1" applyFont="1" applyFill="1" applyBorder="1" applyAlignment="1">
      <alignment horizontal="left"/>
    </xf>
    <xf numFmtId="172" fontId="15" fillId="0" borderId="15" xfId="35" applyNumberFormat="1" applyFont="1" applyFill="1" applyBorder="1" applyAlignment="1">
      <alignment/>
    </xf>
    <xf numFmtId="4" fontId="8" fillId="0" borderId="15" xfId="35" applyNumberFormat="1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/>
    </xf>
    <xf numFmtId="2" fontId="3" fillId="0" borderId="37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172" fontId="3" fillId="0" borderId="15" xfId="0" applyNumberFormat="1" applyFont="1" applyFill="1" applyBorder="1" applyAlignment="1" applyProtection="1">
      <alignment/>
      <protection/>
    </xf>
    <xf numFmtId="172" fontId="3" fillId="0" borderId="15" xfId="35" applyNumberFormat="1" applyFont="1" applyFill="1" applyBorder="1" applyAlignment="1">
      <alignment/>
    </xf>
    <xf numFmtId="172" fontId="3" fillId="0" borderId="39" xfId="35" applyNumberFormat="1" applyFont="1" applyFill="1" applyBorder="1" applyAlignment="1">
      <alignment/>
    </xf>
    <xf numFmtId="4" fontId="3" fillId="0" borderId="38" xfId="0" applyNumberFormat="1" applyFont="1" applyFill="1" applyBorder="1" applyAlignment="1">
      <alignment/>
    </xf>
    <xf numFmtId="4" fontId="3" fillId="0" borderId="42" xfId="0" applyNumberFormat="1" applyFont="1" applyFill="1" applyBorder="1" applyAlignment="1">
      <alignment/>
    </xf>
    <xf numFmtId="2" fontId="3" fillId="0" borderId="42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/>
    </xf>
    <xf numFmtId="172" fontId="8" fillId="0" borderId="15" xfId="35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8" fillId="0" borderId="37" xfId="0" applyNumberFormat="1" applyFont="1" applyFill="1" applyBorder="1" applyAlignment="1">
      <alignment/>
    </xf>
    <xf numFmtId="2" fontId="8" fillId="0" borderId="37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15" xfId="0" applyFont="1" applyFill="1" applyBorder="1" applyAlignment="1">
      <alignment/>
    </xf>
    <xf numFmtId="4" fontId="8" fillId="0" borderId="15" xfId="0" applyNumberFormat="1" applyFont="1" applyFill="1" applyBorder="1" applyAlignment="1">
      <alignment horizontal="center" vertical="center"/>
    </xf>
    <xf numFmtId="172" fontId="102" fillId="0" borderId="15" xfId="0" applyNumberFormat="1" applyFont="1" applyFill="1" applyBorder="1" applyAlignment="1">
      <alignment vertical="center"/>
    </xf>
    <xf numFmtId="4" fontId="3" fillId="0" borderId="37" xfId="0" applyNumberFormat="1" applyFont="1" applyFill="1" applyBorder="1" applyAlignment="1">
      <alignment vertical="center"/>
    </xf>
    <xf numFmtId="2" fontId="3" fillId="0" borderId="37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horizontal="left"/>
    </xf>
    <xf numFmtId="4" fontId="3" fillId="0" borderId="14" xfId="57" applyNumberFormat="1" applyFont="1" applyFill="1" applyBorder="1" applyAlignment="1">
      <alignment horizontal="right"/>
      <protection/>
    </xf>
    <xf numFmtId="4" fontId="8" fillId="0" borderId="14" xfId="57" applyNumberFormat="1" applyFont="1" applyFill="1" applyBorder="1" applyAlignment="1">
      <alignment horizontal="right"/>
      <protection/>
    </xf>
    <xf numFmtId="4" fontId="3" fillId="0" borderId="15" xfId="0" applyNumberFormat="1" applyFont="1" applyFill="1" applyBorder="1" applyAlignment="1">
      <alignment horizontal="right"/>
    </xf>
    <xf numFmtId="4" fontId="3" fillId="0" borderId="15" xfId="57" applyNumberFormat="1" applyFont="1" applyFill="1" applyBorder="1" applyAlignment="1">
      <alignment horizontal="right"/>
      <protection/>
    </xf>
    <xf numFmtId="4" fontId="3" fillId="0" borderId="37" xfId="0" applyNumberFormat="1" applyFont="1" applyFill="1" applyBorder="1" applyAlignment="1">
      <alignment horizontal="right"/>
    </xf>
    <xf numFmtId="2" fontId="3" fillId="0" borderId="37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5" xfId="0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 vertical="center"/>
    </xf>
    <xf numFmtId="0" fontId="31" fillId="0" borderId="15" xfId="0" applyFont="1" applyFill="1" applyBorder="1" applyAlignment="1">
      <alignment/>
    </xf>
    <xf numFmtId="172" fontId="4" fillId="0" borderId="15" xfId="35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/>
    </xf>
    <xf numFmtId="172" fontId="5" fillId="0" borderId="15" xfId="0" applyNumberFormat="1" applyFont="1" applyFill="1" applyBorder="1" applyAlignment="1">
      <alignment/>
    </xf>
    <xf numFmtId="4" fontId="10" fillId="0" borderId="15" xfId="35" applyNumberFormat="1" applyFont="1" applyFill="1" applyBorder="1" applyAlignment="1">
      <alignment horizontal="right"/>
    </xf>
    <xf numFmtId="172" fontId="9" fillId="0" borderId="15" xfId="35" applyNumberFormat="1" applyFont="1" applyFill="1" applyBorder="1" applyAlignment="1">
      <alignment/>
    </xf>
    <xf numFmtId="0" fontId="18" fillId="0" borderId="15" xfId="0" applyFont="1" applyFill="1" applyBorder="1" applyAlignment="1" applyProtection="1">
      <alignment wrapText="1"/>
      <protection hidden="1"/>
    </xf>
    <xf numFmtId="172" fontId="3" fillId="0" borderId="15" xfId="35" applyNumberFormat="1" applyFont="1" applyFill="1" applyBorder="1" applyAlignment="1" applyProtection="1">
      <alignment/>
      <protection locked="0"/>
    </xf>
    <xf numFmtId="0" fontId="19" fillId="0" borderId="15" xfId="0" applyFont="1" applyFill="1" applyBorder="1" applyAlignment="1">
      <alignment/>
    </xf>
    <xf numFmtId="172" fontId="5" fillId="0" borderId="15" xfId="35" applyNumberFormat="1" applyFont="1" applyFill="1" applyBorder="1" applyAlignment="1" applyProtection="1">
      <alignment/>
      <protection/>
    </xf>
    <xf numFmtId="172" fontId="3" fillId="0" borderId="15" xfId="35" applyNumberFormat="1" applyFont="1" applyFill="1" applyBorder="1" applyAlignment="1">
      <alignment/>
    </xf>
    <xf numFmtId="2" fontId="31" fillId="0" borderId="15" xfId="0" applyNumberFormat="1" applyFont="1" applyFill="1" applyBorder="1" applyAlignment="1">
      <alignment vertical="top" wrapText="1"/>
    </xf>
    <xf numFmtId="0" fontId="14" fillId="0" borderId="15" xfId="0" applyFont="1" applyFill="1" applyBorder="1" applyAlignment="1">
      <alignment/>
    </xf>
    <xf numFmtId="172" fontId="10" fillId="0" borderId="15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172" fontId="25" fillId="0" borderId="15" xfId="0" applyNumberFormat="1" applyFont="1" applyFill="1" applyBorder="1" applyAlignment="1">
      <alignment horizontal="left" vertical="center"/>
    </xf>
    <xf numFmtId="172" fontId="31" fillId="0" borderId="15" xfId="0" applyNumberFormat="1" applyFont="1" applyFill="1" applyBorder="1" applyAlignment="1">
      <alignment/>
    </xf>
    <xf numFmtId="4" fontId="10" fillId="0" borderId="15" xfId="0" applyNumberFormat="1" applyFont="1" applyFill="1" applyBorder="1" applyAlignment="1" applyProtection="1">
      <alignment/>
      <protection/>
    </xf>
    <xf numFmtId="172" fontId="5" fillId="0" borderId="15" xfId="35" applyNumberFormat="1" applyFont="1" applyFill="1" applyBorder="1" applyAlignment="1">
      <alignment/>
    </xf>
    <xf numFmtId="172" fontId="17" fillId="0" borderId="15" xfId="35" applyNumberFormat="1" applyFont="1" applyFill="1" applyBorder="1" applyAlignment="1">
      <alignment/>
    </xf>
    <xf numFmtId="172" fontId="15" fillId="0" borderId="15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" fontId="5" fillId="0" borderId="15" xfId="35" applyNumberFormat="1" applyFont="1" applyFill="1" applyBorder="1" applyAlignment="1">
      <alignment/>
    </xf>
    <xf numFmtId="172" fontId="9" fillId="0" borderId="15" xfId="0" applyNumberFormat="1" applyFont="1" applyFill="1" applyBorder="1" applyAlignment="1">
      <alignment/>
    </xf>
    <xf numFmtId="4" fontId="101" fillId="0" borderId="37" xfId="0" applyNumberFormat="1" applyFont="1" applyFill="1" applyBorder="1" applyAlignment="1">
      <alignment/>
    </xf>
    <xf numFmtId="2" fontId="101" fillId="0" borderId="37" xfId="0" applyNumberFormat="1" applyFont="1" applyFill="1" applyBorder="1" applyAlignment="1">
      <alignment/>
    </xf>
    <xf numFmtId="4" fontId="101" fillId="0" borderId="15" xfId="0" applyNumberFormat="1" applyFont="1" applyFill="1" applyBorder="1" applyAlignment="1">
      <alignment horizontal="center" vertical="center"/>
    </xf>
    <xf numFmtId="172" fontId="3" fillId="0" borderId="15" xfId="35" applyNumberFormat="1" applyFont="1" applyFill="1" applyBorder="1" applyAlignment="1" applyProtection="1">
      <alignment/>
      <protection/>
    </xf>
    <xf numFmtId="172" fontId="90" fillId="0" borderId="15" xfId="35" applyNumberFormat="1" applyFont="1" applyFill="1" applyBorder="1" applyAlignment="1">
      <alignment/>
    </xf>
    <xf numFmtId="4" fontId="101" fillId="0" borderId="0" xfId="0" applyNumberFormat="1" applyFont="1" applyFill="1" applyAlignment="1">
      <alignment/>
    </xf>
    <xf numFmtId="0" fontId="90" fillId="0" borderId="0" xfId="0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39" xfId="35" applyNumberFormat="1" applyFont="1" applyFill="1" applyBorder="1" applyAlignment="1" applyProtection="1">
      <alignment/>
      <protection/>
    </xf>
    <xf numFmtId="172" fontId="10" fillId="0" borderId="39" xfId="35" applyNumberFormat="1" applyFont="1" applyFill="1" applyBorder="1" applyAlignment="1" applyProtection="1">
      <alignment/>
      <protection/>
    </xf>
    <xf numFmtId="172" fontId="33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 applyProtection="1">
      <alignment wrapText="1"/>
      <protection hidden="1"/>
    </xf>
    <xf numFmtId="0" fontId="3" fillId="0" borderId="15" xfId="0" applyFont="1" applyFill="1" applyBorder="1" applyAlignment="1" applyProtection="1">
      <alignment wrapText="1"/>
      <protection hidden="1"/>
    </xf>
    <xf numFmtId="0" fontId="24" fillId="0" borderId="15" xfId="0" applyFont="1" applyFill="1" applyBorder="1" applyAlignment="1" applyProtection="1">
      <alignment wrapText="1"/>
      <protection hidden="1"/>
    </xf>
    <xf numFmtId="0" fontId="15" fillId="0" borderId="15" xfId="0" applyFont="1" applyFill="1" applyBorder="1" applyAlignment="1" applyProtection="1">
      <alignment wrapText="1"/>
      <protection hidden="1"/>
    </xf>
    <xf numFmtId="0" fontId="15" fillId="0" borderId="0" xfId="0" applyNumberFormat="1" applyFont="1" applyFill="1" applyBorder="1" applyAlignment="1">
      <alignment/>
    </xf>
    <xf numFmtId="0" fontId="15" fillId="0" borderId="15" xfId="0" applyNumberFormat="1" applyFont="1" applyFill="1" applyBorder="1" applyAlignment="1">
      <alignment/>
    </xf>
    <xf numFmtId="0" fontId="34" fillId="0" borderId="15" xfId="0" applyFont="1" applyFill="1" applyBorder="1" applyAlignment="1" applyProtection="1">
      <alignment wrapText="1"/>
      <protection hidden="1"/>
    </xf>
    <xf numFmtId="4" fontId="35" fillId="0" borderId="14" xfId="0" applyNumberFormat="1" applyFont="1" applyFill="1" applyBorder="1" applyAlignment="1">
      <alignment/>
    </xf>
    <xf numFmtId="4" fontId="35" fillId="0" borderId="15" xfId="0" applyNumberFormat="1" applyFont="1" applyFill="1" applyBorder="1" applyAlignment="1">
      <alignment/>
    </xf>
    <xf numFmtId="4" fontId="35" fillId="0" borderId="37" xfId="0" applyNumberFormat="1" applyFont="1" applyFill="1" applyBorder="1" applyAlignment="1">
      <alignment/>
    </xf>
    <xf numFmtId="2" fontId="35" fillId="0" borderId="37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35" fillId="0" borderId="15" xfId="0" applyFont="1" applyFill="1" applyBorder="1" applyAlignment="1">
      <alignment/>
    </xf>
    <xf numFmtId="4" fontId="35" fillId="0" borderId="15" xfId="0" applyNumberFormat="1" applyFont="1" applyFill="1" applyBorder="1" applyAlignment="1">
      <alignment horizontal="center" vertical="center"/>
    </xf>
    <xf numFmtId="172" fontId="33" fillId="0" borderId="15" xfId="35" applyNumberFormat="1" applyFont="1" applyFill="1" applyBorder="1" applyAlignment="1">
      <alignment/>
    </xf>
    <xf numFmtId="0" fontId="31" fillId="0" borderId="15" xfId="0" applyFont="1" applyFill="1" applyBorder="1" applyAlignment="1" applyProtection="1">
      <alignment horizontal="left" wrapText="1"/>
      <protection hidden="1"/>
    </xf>
    <xf numFmtId="4" fontId="29" fillId="0" borderId="14" xfId="0" applyNumberFormat="1" applyFont="1" applyFill="1" applyBorder="1" applyAlignment="1">
      <alignment/>
    </xf>
    <xf numFmtId="0" fontId="18" fillId="0" borderId="39" xfId="0" applyFont="1" applyFill="1" applyBorder="1" applyAlignment="1" applyProtection="1">
      <alignment wrapText="1"/>
      <protection hidden="1"/>
    </xf>
    <xf numFmtId="0" fontId="0" fillId="0" borderId="0" xfId="0" applyFill="1" applyAlignment="1">
      <alignment/>
    </xf>
    <xf numFmtId="0" fontId="10" fillId="0" borderId="43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top"/>
    </xf>
    <xf numFmtId="2" fontId="101" fillId="0" borderId="0" xfId="0" applyNumberFormat="1" applyFont="1" applyFill="1" applyBorder="1" applyAlignment="1">
      <alignment/>
    </xf>
    <xf numFmtId="0" fontId="10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right" vertical="top"/>
    </xf>
    <xf numFmtId="172" fontId="3" fillId="0" borderId="0" xfId="0" applyNumberFormat="1" applyFont="1" applyFill="1" applyAlignment="1">
      <alignment horizontal="left"/>
    </xf>
    <xf numFmtId="4" fontId="3" fillId="0" borderId="15" xfId="0" applyNumberFormat="1" applyFont="1" applyFill="1" applyBorder="1" applyAlignment="1">
      <alignment/>
    </xf>
    <xf numFmtId="172" fontId="10" fillId="0" borderId="0" xfId="0" applyNumberFormat="1" applyFont="1" applyFill="1" applyAlignment="1">
      <alignment/>
    </xf>
    <xf numFmtId="4" fontId="10" fillId="0" borderId="14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2" fontId="10" fillId="0" borderId="37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10" fillId="0" borderId="15" xfId="0" applyNumberFormat="1" applyFont="1" applyFill="1" applyBorder="1" applyAlignment="1">
      <alignment horizontal="center" vertical="center"/>
    </xf>
    <xf numFmtId="4" fontId="101" fillId="0" borderId="14" xfId="0" applyNumberFormat="1" applyFont="1" applyFill="1" applyBorder="1" applyAlignment="1">
      <alignment/>
    </xf>
    <xf numFmtId="4" fontId="101" fillId="0" borderId="15" xfId="35" applyNumberFormat="1" applyFont="1" applyFill="1" applyBorder="1" applyAlignment="1">
      <alignment horizontal="right"/>
    </xf>
    <xf numFmtId="4" fontId="101" fillId="0" borderId="15" xfId="0" applyNumberFormat="1" applyFont="1" applyFill="1" applyBorder="1" applyAlignment="1">
      <alignment/>
    </xf>
    <xf numFmtId="4" fontId="101" fillId="0" borderId="15" xfId="0" applyNumberFormat="1" applyFont="1" applyFill="1" applyBorder="1" applyAlignment="1">
      <alignment horizontal="right"/>
    </xf>
    <xf numFmtId="4" fontId="101" fillId="0" borderId="37" xfId="0" applyNumberFormat="1" applyFont="1" applyFill="1" applyBorder="1" applyAlignment="1">
      <alignment/>
    </xf>
    <xf numFmtId="2" fontId="101" fillId="0" borderId="37" xfId="0" applyNumberFormat="1" applyFont="1" applyFill="1" applyBorder="1" applyAlignment="1">
      <alignment/>
    </xf>
    <xf numFmtId="0" fontId="101" fillId="0" borderId="0" xfId="0" applyFont="1" applyFill="1" applyAlignment="1">
      <alignment/>
    </xf>
    <xf numFmtId="0" fontId="101" fillId="0" borderId="15" xfId="0" applyFont="1" applyFill="1" applyBorder="1" applyAlignment="1">
      <alignment/>
    </xf>
    <xf numFmtId="4" fontId="101" fillId="0" borderId="15" xfId="0" applyNumberFormat="1" applyFont="1" applyFill="1" applyBorder="1" applyAlignment="1">
      <alignment horizontal="center"/>
    </xf>
    <xf numFmtId="172" fontId="101" fillId="0" borderId="15" xfId="0" applyNumberFormat="1" applyFont="1" applyFill="1" applyBorder="1" applyAlignment="1">
      <alignment/>
    </xf>
    <xf numFmtId="0" fontId="101" fillId="0" borderId="15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0" fontId="95" fillId="0" borderId="34" xfId="0" applyFont="1" applyBorder="1" applyAlignment="1">
      <alignment horizontal="center"/>
    </xf>
    <xf numFmtId="4" fontId="3" fillId="0" borderId="25" xfId="0" applyNumberFormat="1" applyFont="1" applyFill="1" applyBorder="1" applyAlignment="1">
      <alignment/>
    </xf>
    <xf numFmtId="172" fontId="4" fillId="0" borderId="15" xfId="35" applyNumberFormat="1" applyFont="1" applyFill="1" applyBorder="1" applyAlignment="1" applyProtection="1">
      <alignment horizontal="left"/>
      <protection locked="0"/>
    </xf>
    <xf numFmtId="172" fontId="3" fillId="0" borderId="15" xfId="0" applyNumberFormat="1" applyFont="1" applyFill="1" applyBorder="1" applyAlignment="1" applyProtection="1">
      <alignment/>
      <protection locked="0"/>
    </xf>
    <xf numFmtId="0" fontId="6" fillId="0" borderId="15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31" fillId="0" borderId="15" xfId="0" applyFont="1" applyFill="1" applyBorder="1" applyAlignment="1">
      <alignment horizontal="left" vertical="top"/>
    </xf>
    <xf numFmtId="0" fontId="19" fillId="0" borderId="15" xfId="0" applyFont="1" applyFill="1" applyBorder="1" applyAlignment="1">
      <alignment/>
    </xf>
    <xf numFmtId="2" fontId="101" fillId="0" borderId="15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49" fontId="31" fillId="0" borderId="15" xfId="0" applyNumberFormat="1" applyFont="1" applyFill="1" applyBorder="1" applyAlignment="1" applyProtection="1">
      <alignment horizontal="left" vertical="top" wrapText="1"/>
      <protection locked="0"/>
    </xf>
    <xf numFmtId="4" fontId="107" fillId="0" borderId="0" xfId="0" applyNumberFormat="1" applyFont="1" applyFill="1" applyAlignment="1">
      <alignment/>
    </xf>
    <xf numFmtId="4" fontId="90" fillId="0" borderId="0" xfId="0" applyNumberFormat="1" applyFont="1" applyFill="1" applyAlignment="1">
      <alignment/>
    </xf>
    <xf numFmtId="0" fontId="7" fillId="10" borderId="28" xfId="0" applyFont="1" applyFill="1" applyBorder="1" applyAlignment="1">
      <alignment horizontal="left" wrapText="1"/>
    </xf>
    <xf numFmtId="0" fontId="7" fillId="11" borderId="32" xfId="0" applyFont="1" applyFill="1" applyBorder="1" applyAlignment="1">
      <alignment wrapText="1"/>
    </xf>
    <xf numFmtId="0" fontId="7" fillId="11" borderId="31" xfId="0" applyFont="1" applyFill="1" applyBorder="1" applyAlignment="1">
      <alignment horizontal="center" vertical="center" wrapText="1"/>
    </xf>
    <xf numFmtId="0" fontId="32" fillId="42" borderId="36" xfId="0" applyFont="1" applyFill="1" applyBorder="1" applyAlignment="1">
      <alignment vertical="top" wrapText="1"/>
    </xf>
    <xf numFmtId="0" fontId="94" fillId="0" borderId="0" xfId="0" applyFont="1" applyBorder="1" applyAlignment="1">
      <alignment horizontal="center" vertical="center" wrapText="1"/>
    </xf>
    <xf numFmtId="0" fontId="94" fillId="0" borderId="26" xfId="0" applyFont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7" fillId="11" borderId="31" xfId="0" applyFont="1" applyFill="1" applyBorder="1" applyAlignment="1">
      <alignment horizontal="center" wrapText="1"/>
    </xf>
    <xf numFmtId="0" fontId="7" fillId="11" borderId="32" xfId="0" applyFont="1" applyFill="1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normal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4" xfId="70"/>
    <cellStyle name="Финансовый 4 2" xfId="71"/>
    <cellStyle name="Хороший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51;&#1040;&#1053;%20&#1074;%20&#1101;&#1083;.&#1074;&#1080;&#1076;&#1077;%2013.09.2017&#1075;.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i1\2012-09-26\kev\&#1087;&#1077;&#1088;&#1077;&#1093;&#1086;&#1076;%20&#1085;&#1072;%20&#1041;&#1059;&#1053;&#1058;\2018\&#1086;&#1090;&#1095;&#1077;&#1090;%20&#1087;&#1086;%20&#1092;&#1080;&#1085;&#1072;&#1085;&#1089;&#1080;&#1088;&#1086;&#1074;&#1072;&#1085;&#1080;&#1102;%20&#1076;&#1077;&#1082;&#1072;&#1073;&#1088;&#1100;%20%202018%20&#1044;&#1057;&#105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i1\2012-09-26\kev\&#1087;&#1077;&#1088;&#1077;&#1093;&#1086;&#1076;%20&#1085;&#1072;%20&#1041;&#1059;&#1053;&#1058;\2019\&#1054;&#1090;&#1095;&#1077;&#1090;&#1099;%20&#1087;&#1086;%20&#1092;&#1080;&#1085;&#1072;&#1085;&#1089;&#1080;&#1088;&#1086;&#1074;&#1072;&#1085;&#1080;&#1102;\&#1086;&#1090;&#1095;&#1077;&#1090;%20&#1087;&#1086;%20&#1092;&#1080;&#1085;&#1072;&#1085;&#1089;&#1080;&#1088;&#1086;&#1074;&#1072;&#1085;&#1080;&#1102;%20&#1084;&#1072;&#1081;%20%202019%20&#1044;&#1057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нтябрь"/>
      <sheetName val="Лист3"/>
      <sheetName val="Лист1"/>
      <sheetName val="проверка"/>
    </sheetNames>
    <sheetDataSet>
      <sheetData sheetId="0">
        <row r="145">
          <cell r="AP145">
            <v>9166186</v>
          </cell>
          <cell r="BA145">
            <v>40600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</sheetNames>
    <sheetDataSet>
      <sheetData sheetId="0">
        <row r="11">
          <cell r="AJ11">
            <v>0</v>
          </cell>
          <cell r="BC11">
            <v>0</v>
          </cell>
        </row>
        <row r="17">
          <cell r="AJ17">
            <v>129157.97999999952</v>
          </cell>
          <cell r="BC17">
            <v>0</v>
          </cell>
        </row>
        <row r="40">
          <cell r="AJ40">
            <v>0</v>
          </cell>
          <cell r="BC40">
            <v>0</v>
          </cell>
          <cell r="BU40">
            <v>39281.53000000003</v>
          </cell>
        </row>
        <row r="52">
          <cell r="AJ52">
            <v>0</v>
          </cell>
          <cell r="BC52">
            <v>0</v>
          </cell>
          <cell r="BU52">
            <v>93054.39000000001</v>
          </cell>
        </row>
        <row r="96">
          <cell r="AN96">
            <v>0</v>
          </cell>
          <cell r="BC96">
            <v>0</v>
          </cell>
          <cell r="BU96">
            <v>404788.8400000003</v>
          </cell>
        </row>
        <row r="164">
          <cell r="AJ164">
            <v>0</v>
          </cell>
        </row>
        <row r="169">
          <cell r="AJ169">
            <v>0</v>
          </cell>
        </row>
        <row r="175">
          <cell r="AJ175">
            <v>0</v>
          </cell>
        </row>
        <row r="176">
          <cell r="AJ176">
            <v>0</v>
          </cell>
        </row>
        <row r="177">
          <cell r="AJ177">
            <v>0</v>
          </cell>
        </row>
        <row r="178">
          <cell r="AJ178">
            <v>0</v>
          </cell>
        </row>
        <row r="179">
          <cell r="AJ179">
            <v>0</v>
          </cell>
        </row>
        <row r="180">
          <cell r="AJ180">
            <v>0</v>
          </cell>
        </row>
        <row r="181">
          <cell r="AJ18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9">
          <cell r="V9">
            <v>118768.04</v>
          </cell>
          <cell r="Y9">
            <v>1589559.34</v>
          </cell>
        </row>
        <row r="10">
          <cell r="V10">
            <v>155817.25</v>
          </cell>
        </row>
        <row r="11">
          <cell r="R11">
            <v>2950</v>
          </cell>
          <cell r="V11">
            <v>374861.07</v>
          </cell>
          <cell r="Y11">
            <v>778177.05</v>
          </cell>
        </row>
        <row r="12">
          <cell r="R12">
            <v>19260.74</v>
          </cell>
          <cell r="V12">
            <v>525929.3</v>
          </cell>
          <cell r="Y12">
            <v>59241.97</v>
          </cell>
        </row>
        <row r="13">
          <cell r="V13">
            <v>91619.06</v>
          </cell>
          <cell r="Y13">
            <v>42933.7</v>
          </cell>
        </row>
        <row r="14">
          <cell r="V14">
            <v>555112</v>
          </cell>
          <cell r="X14">
            <v>779395.39</v>
          </cell>
        </row>
        <row r="15">
          <cell r="V15">
            <v>488777.6</v>
          </cell>
          <cell r="Y15">
            <v>500424.81</v>
          </cell>
        </row>
        <row r="16">
          <cell r="V16">
            <v>135035.38</v>
          </cell>
          <cell r="Y16">
            <v>616790.06</v>
          </cell>
        </row>
        <row r="17">
          <cell r="V17">
            <v>196566.81</v>
          </cell>
          <cell r="Y17">
            <v>220798.45</v>
          </cell>
        </row>
        <row r="18">
          <cell r="V18">
            <v>360886.95</v>
          </cell>
        </row>
        <row r="19">
          <cell r="R19">
            <v>2374.77</v>
          </cell>
          <cell r="V19">
            <v>724477.12</v>
          </cell>
          <cell r="Y19">
            <v>1068356.81</v>
          </cell>
        </row>
        <row r="20">
          <cell r="R20">
            <v>200</v>
          </cell>
          <cell r="T20">
            <v>55072.8</v>
          </cell>
          <cell r="V20">
            <v>946416.72</v>
          </cell>
          <cell r="Y20">
            <v>766604.74</v>
          </cell>
        </row>
        <row r="21">
          <cell r="V21">
            <v>139579.86</v>
          </cell>
          <cell r="W21">
            <v>4796</v>
          </cell>
          <cell r="Y21">
            <v>303318</v>
          </cell>
        </row>
        <row r="24">
          <cell r="V24">
            <v>165509.13</v>
          </cell>
        </row>
        <row r="26">
          <cell r="R26">
            <v>750</v>
          </cell>
          <cell r="V26">
            <v>190608.36</v>
          </cell>
        </row>
        <row r="27">
          <cell r="R27">
            <v>500</v>
          </cell>
          <cell r="V27">
            <v>125352.65</v>
          </cell>
          <cell r="Y27">
            <v>344834.42</v>
          </cell>
        </row>
        <row r="28">
          <cell r="V28">
            <v>166193.08</v>
          </cell>
          <cell r="X28">
            <v>36446.48</v>
          </cell>
          <cell r="Y28">
            <v>706693.72</v>
          </cell>
        </row>
        <row r="30">
          <cell r="R30">
            <v>400</v>
          </cell>
          <cell r="V30">
            <v>279005.98</v>
          </cell>
        </row>
        <row r="32">
          <cell r="V32">
            <v>655857.3</v>
          </cell>
        </row>
        <row r="33">
          <cell r="R33">
            <v>1450</v>
          </cell>
          <cell r="V33">
            <v>186801.23</v>
          </cell>
          <cell r="W33">
            <v>5821.56</v>
          </cell>
          <cell r="Y33">
            <v>130995.66</v>
          </cell>
        </row>
        <row r="34">
          <cell r="V34">
            <v>322148.17</v>
          </cell>
          <cell r="Y34">
            <v>1190520.28</v>
          </cell>
        </row>
        <row r="35">
          <cell r="R35">
            <v>1338.71</v>
          </cell>
          <cell r="V35">
            <v>102188.06</v>
          </cell>
          <cell r="Y35">
            <v>141439.96</v>
          </cell>
        </row>
        <row r="36">
          <cell r="Y36">
            <v>373469.11</v>
          </cell>
        </row>
        <row r="37">
          <cell r="V37">
            <v>152181.38</v>
          </cell>
          <cell r="Y37">
            <v>740143.33</v>
          </cell>
        </row>
        <row r="38">
          <cell r="V38">
            <v>185264.39</v>
          </cell>
          <cell r="W38">
            <v>13819.03</v>
          </cell>
          <cell r="Y38">
            <v>1372534.35</v>
          </cell>
        </row>
        <row r="39">
          <cell r="V39">
            <v>220512.76</v>
          </cell>
          <cell r="Y39">
            <v>897995.34</v>
          </cell>
        </row>
        <row r="41">
          <cell r="V41">
            <v>224049.85</v>
          </cell>
        </row>
        <row r="43">
          <cell r="V43">
            <v>646787.9299999999</v>
          </cell>
          <cell r="W43">
            <v>123507.95</v>
          </cell>
          <cell r="Y43">
            <v>1411802.88</v>
          </cell>
        </row>
        <row r="44">
          <cell r="R44">
            <v>697</v>
          </cell>
          <cell r="V44">
            <v>155231.86</v>
          </cell>
          <cell r="Y44">
            <v>1459841.43</v>
          </cell>
        </row>
        <row r="46">
          <cell r="R46">
            <v>96.77</v>
          </cell>
          <cell r="V46">
            <v>381771.84</v>
          </cell>
          <cell r="Y46">
            <v>638853.7</v>
          </cell>
        </row>
        <row r="47">
          <cell r="R47">
            <v>100</v>
          </cell>
          <cell r="V47">
            <v>554893.0700000001</v>
          </cell>
          <cell r="Y47">
            <v>1370533.58</v>
          </cell>
        </row>
        <row r="48">
          <cell r="R48">
            <v>824</v>
          </cell>
          <cell r="V48">
            <v>137972.74</v>
          </cell>
          <cell r="Y48">
            <v>823091.63</v>
          </cell>
        </row>
        <row r="49">
          <cell r="V49">
            <v>330002.73</v>
          </cell>
          <cell r="Y49">
            <v>113019.3</v>
          </cell>
        </row>
        <row r="50">
          <cell r="V50">
            <v>121076.63</v>
          </cell>
          <cell r="Y50">
            <v>362011.05</v>
          </cell>
        </row>
        <row r="51">
          <cell r="V51">
            <v>312409.67</v>
          </cell>
          <cell r="Y51">
            <v>335836.08</v>
          </cell>
        </row>
        <row r="52">
          <cell r="Y52">
            <v>603431.733333333</v>
          </cell>
        </row>
        <row r="53">
          <cell r="V53">
            <v>70117.49</v>
          </cell>
          <cell r="X53">
            <v>144310.97</v>
          </cell>
        </row>
        <row r="55"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192880.3</v>
          </cell>
          <cell r="W55">
            <v>432084.52</v>
          </cell>
          <cell r="X55">
            <v>0</v>
          </cell>
          <cell r="Y55">
            <v>321644.02</v>
          </cell>
        </row>
        <row r="56">
          <cell r="V56">
            <v>95424.06</v>
          </cell>
        </row>
        <row r="58">
          <cell r="V58">
            <v>362467.18</v>
          </cell>
          <cell r="Y58">
            <v>849019.58</v>
          </cell>
        </row>
        <row r="59">
          <cell r="Y59">
            <v>162454.26</v>
          </cell>
        </row>
        <row r="63">
          <cell r="R63">
            <v>390.1</v>
          </cell>
          <cell r="V63">
            <v>50267.97</v>
          </cell>
          <cell r="W63">
            <v>3291.4</v>
          </cell>
          <cell r="Y63">
            <v>62212.94</v>
          </cell>
        </row>
        <row r="64">
          <cell r="V64">
            <v>105230.9</v>
          </cell>
          <cell r="Y64">
            <v>75883.11</v>
          </cell>
        </row>
        <row r="66">
          <cell r="V66">
            <v>64204.86</v>
          </cell>
          <cell r="Y66">
            <v>40832.77</v>
          </cell>
        </row>
        <row r="67">
          <cell r="R67">
            <v>1000</v>
          </cell>
          <cell r="V67">
            <v>145531.52</v>
          </cell>
          <cell r="W67">
            <v>117422.3</v>
          </cell>
          <cell r="Y67">
            <v>50884.16</v>
          </cell>
        </row>
        <row r="68">
          <cell r="V68">
            <v>102056.96</v>
          </cell>
          <cell r="Y68">
            <v>87727.52</v>
          </cell>
        </row>
        <row r="70">
          <cell r="V70">
            <v>172280.97</v>
          </cell>
          <cell r="W70">
            <v>13947</v>
          </cell>
        </row>
        <row r="73">
          <cell r="V73">
            <v>68565.3</v>
          </cell>
          <cell r="Y73">
            <v>46054.95</v>
          </cell>
        </row>
        <row r="74">
          <cell r="R74">
            <v>656.45</v>
          </cell>
          <cell r="V74">
            <v>386611.44000000006</v>
          </cell>
          <cell r="Y74">
            <v>310853.43</v>
          </cell>
        </row>
        <row r="77">
          <cell r="V77">
            <v>40407.68</v>
          </cell>
          <cell r="W77">
            <v>25399.92</v>
          </cell>
          <cell r="Y77">
            <v>24204.39</v>
          </cell>
        </row>
        <row r="78"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43154.02</v>
          </cell>
          <cell r="W78">
            <v>0</v>
          </cell>
          <cell r="X78">
            <v>7684.38</v>
          </cell>
          <cell r="Y78">
            <v>37246</v>
          </cell>
        </row>
        <row r="80">
          <cell r="R80">
            <v>899.42</v>
          </cell>
          <cell r="V80">
            <v>149271.08</v>
          </cell>
          <cell r="W80">
            <v>36613.33</v>
          </cell>
        </row>
        <row r="81">
          <cell r="S81">
            <v>130101.41</v>
          </cell>
          <cell r="V81">
            <v>95623.14</v>
          </cell>
        </row>
        <row r="82">
          <cell r="V82">
            <v>213953.55</v>
          </cell>
          <cell r="Y82">
            <v>51106</v>
          </cell>
        </row>
        <row r="84">
          <cell r="V84">
            <v>247573</v>
          </cell>
          <cell r="W84">
            <v>25025.95</v>
          </cell>
        </row>
        <row r="86">
          <cell r="R86">
            <v>200</v>
          </cell>
          <cell r="V86">
            <v>191386</v>
          </cell>
        </row>
        <row r="87">
          <cell r="V87">
            <v>347440.57</v>
          </cell>
        </row>
        <row r="88">
          <cell r="V88">
            <v>150228.03</v>
          </cell>
          <cell r="Y88">
            <v>389557.68</v>
          </cell>
        </row>
        <row r="89">
          <cell r="R89">
            <v>600</v>
          </cell>
          <cell r="V89">
            <v>117423.38</v>
          </cell>
          <cell r="W89">
            <v>37297.28</v>
          </cell>
        </row>
        <row r="90">
          <cell r="R90">
            <v>441.94</v>
          </cell>
          <cell r="V90">
            <v>37934.65</v>
          </cell>
          <cell r="W90">
            <v>26654.48</v>
          </cell>
        </row>
        <row r="91">
          <cell r="R91">
            <v>6.82</v>
          </cell>
          <cell r="V91">
            <v>127186.51999999999</v>
          </cell>
        </row>
        <row r="92">
          <cell r="V92">
            <v>34576.18</v>
          </cell>
        </row>
        <row r="93">
          <cell r="V93">
            <v>104166.03</v>
          </cell>
          <cell r="Y93">
            <v>67514.27</v>
          </cell>
        </row>
        <row r="94">
          <cell r="V94">
            <v>248390.26</v>
          </cell>
          <cell r="Y94">
            <v>101445.1</v>
          </cell>
        </row>
        <row r="95">
          <cell r="V95">
            <v>243484</v>
          </cell>
          <cell r="W95">
            <v>81750</v>
          </cell>
          <cell r="Y95">
            <v>493519.93</v>
          </cell>
        </row>
        <row r="96">
          <cell r="V96">
            <v>97235</v>
          </cell>
          <cell r="W96">
            <v>33424.27</v>
          </cell>
        </row>
        <row r="97">
          <cell r="R97">
            <v>50</v>
          </cell>
          <cell r="V97">
            <v>138430</v>
          </cell>
          <cell r="Y97">
            <v>292539.86</v>
          </cell>
        </row>
        <row r="98">
          <cell r="V98">
            <v>51808.32</v>
          </cell>
          <cell r="Y98">
            <v>97634.86</v>
          </cell>
        </row>
        <row r="99">
          <cell r="V99">
            <v>83001.79</v>
          </cell>
        </row>
        <row r="100">
          <cell r="R100">
            <v>1095</v>
          </cell>
          <cell r="V100">
            <v>215738.29</v>
          </cell>
          <cell r="Y100">
            <v>89791.26</v>
          </cell>
        </row>
        <row r="101">
          <cell r="V101">
            <v>147317.65</v>
          </cell>
          <cell r="Y101">
            <v>33669.24</v>
          </cell>
        </row>
        <row r="102">
          <cell r="V102">
            <v>91285</v>
          </cell>
          <cell r="Y102">
            <v>643292.12</v>
          </cell>
        </row>
        <row r="103">
          <cell r="V103">
            <v>78651.41</v>
          </cell>
          <cell r="Y103">
            <v>51748.3</v>
          </cell>
        </row>
        <row r="104">
          <cell r="R104">
            <v>1200</v>
          </cell>
          <cell r="V104">
            <v>187668.15</v>
          </cell>
          <cell r="Y104">
            <v>76708.73</v>
          </cell>
        </row>
        <row r="105">
          <cell r="Y105">
            <v>204464</v>
          </cell>
        </row>
        <row r="106">
          <cell r="V106">
            <v>32699.2</v>
          </cell>
          <cell r="Y106">
            <v>7241.4</v>
          </cell>
        </row>
        <row r="107">
          <cell r="R107">
            <v>200</v>
          </cell>
          <cell r="T107">
            <v>660</v>
          </cell>
          <cell r="V107">
            <v>302467.33</v>
          </cell>
        </row>
        <row r="108">
          <cell r="R108">
            <v>396.2</v>
          </cell>
          <cell r="V108">
            <v>223163.51</v>
          </cell>
          <cell r="Y108">
            <v>58288</v>
          </cell>
        </row>
        <row r="109">
          <cell r="R109">
            <v>205.55</v>
          </cell>
          <cell r="V109">
            <v>175886.05</v>
          </cell>
          <cell r="Y109">
            <v>83824.81</v>
          </cell>
        </row>
        <row r="110">
          <cell r="V110">
            <v>37646.62</v>
          </cell>
          <cell r="Y110">
            <v>61514</v>
          </cell>
        </row>
        <row r="111">
          <cell r="R111">
            <v>916</v>
          </cell>
          <cell r="V111">
            <v>104805.87</v>
          </cell>
          <cell r="X111">
            <v>5126.27</v>
          </cell>
          <cell r="Y111">
            <v>37237.38</v>
          </cell>
        </row>
        <row r="112">
          <cell r="R112">
            <v>7258.38</v>
          </cell>
          <cell r="V112">
            <v>21465.82</v>
          </cell>
          <cell r="Y112">
            <v>55191.25</v>
          </cell>
        </row>
        <row r="113">
          <cell r="R113">
            <v>1220</v>
          </cell>
          <cell r="V113">
            <v>222797.01</v>
          </cell>
          <cell r="Y113">
            <v>129372.91</v>
          </cell>
        </row>
        <row r="114">
          <cell r="Y114">
            <v>88370</v>
          </cell>
        </row>
        <row r="115">
          <cell r="R115">
            <v>300</v>
          </cell>
          <cell r="V115">
            <v>68380</v>
          </cell>
          <cell r="Y115">
            <v>263286.7</v>
          </cell>
        </row>
        <row r="116">
          <cell r="V116">
            <v>214746.74</v>
          </cell>
          <cell r="Y116">
            <v>336128.8</v>
          </cell>
        </row>
        <row r="117">
          <cell r="V117">
            <v>89818.92</v>
          </cell>
          <cell r="W117">
            <v>2.9</v>
          </cell>
          <cell r="Y117">
            <v>88762.42</v>
          </cell>
        </row>
        <row r="118">
          <cell r="Y118">
            <v>1159040.64</v>
          </cell>
        </row>
        <row r="119">
          <cell r="R119">
            <v>1076</v>
          </cell>
          <cell r="V119">
            <v>74342</v>
          </cell>
          <cell r="Y119">
            <v>45766</v>
          </cell>
        </row>
        <row r="120">
          <cell r="V120">
            <v>144157.15</v>
          </cell>
          <cell r="Y120">
            <v>64840.34</v>
          </cell>
        </row>
        <row r="121">
          <cell r="V121">
            <v>136282.41</v>
          </cell>
          <cell r="Y121">
            <v>435106.59</v>
          </cell>
        </row>
        <row r="122">
          <cell r="V122">
            <v>30915.84</v>
          </cell>
          <cell r="Y122">
            <v>171618.92</v>
          </cell>
        </row>
        <row r="123">
          <cell r="R123">
            <v>903</v>
          </cell>
          <cell r="V123">
            <v>54054.04</v>
          </cell>
          <cell r="Y123">
            <v>84165.77</v>
          </cell>
        </row>
        <row r="124">
          <cell r="V124">
            <v>103322.61</v>
          </cell>
          <cell r="W124">
            <v>87931.79</v>
          </cell>
        </row>
        <row r="125">
          <cell r="R125">
            <v>250</v>
          </cell>
          <cell r="V125">
            <v>34001.51</v>
          </cell>
          <cell r="W125">
            <v>842.96</v>
          </cell>
          <cell r="Y125">
            <v>190457.03</v>
          </cell>
        </row>
        <row r="126">
          <cell r="R126">
            <v>412.7</v>
          </cell>
          <cell r="V126">
            <v>152808.81</v>
          </cell>
          <cell r="Y126">
            <v>99049.16</v>
          </cell>
        </row>
        <row r="127">
          <cell r="R127">
            <v>500</v>
          </cell>
          <cell r="V127">
            <v>129873.87</v>
          </cell>
        </row>
        <row r="129">
          <cell r="Y129">
            <v>186130</v>
          </cell>
        </row>
        <row r="130">
          <cell r="Y130">
            <v>27970.21</v>
          </cell>
        </row>
        <row r="132">
          <cell r="R132">
            <v>294.64</v>
          </cell>
          <cell r="V132">
            <v>188997.42</v>
          </cell>
          <cell r="W132">
            <v>6853.1</v>
          </cell>
        </row>
        <row r="133">
          <cell r="Y133">
            <v>286832.93</v>
          </cell>
        </row>
        <row r="134">
          <cell r="R134">
            <v>1305.11</v>
          </cell>
          <cell r="V134">
            <v>176212.24</v>
          </cell>
          <cell r="Y134">
            <v>14003.4</v>
          </cell>
        </row>
        <row r="135">
          <cell r="R135">
            <v>1350</v>
          </cell>
          <cell r="T135">
            <v>6729.76</v>
          </cell>
          <cell r="V135">
            <v>360873.03</v>
          </cell>
          <cell r="Y135">
            <v>945368.21</v>
          </cell>
        </row>
        <row r="136">
          <cell r="R136">
            <v>1449.57</v>
          </cell>
        </row>
        <row r="137">
          <cell r="R137">
            <v>1565.91</v>
          </cell>
          <cell r="V137">
            <v>213742.08</v>
          </cell>
          <cell r="W137">
            <v>20359.44</v>
          </cell>
          <cell r="Y137">
            <v>772143.14</v>
          </cell>
        </row>
        <row r="138">
          <cell r="R138">
            <v>124</v>
          </cell>
        </row>
        <row r="139">
          <cell r="R139">
            <v>450</v>
          </cell>
          <cell r="V139">
            <v>180661.04</v>
          </cell>
          <cell r="Y139">
            <v>69121.63</v>
          </cell>
        </row>
        <row r="140">
          <cell r="R140">
            <v>450</v>
          </cell>
          <cell r="V140">
            <v>153329.55</v>
          </cell>
          <cell r="Y140">
            <v>569242.62</v>
          </cell>
        </row>
        <row r="142">
          <cell r="V142">
            <v>648684.57</v>
          </cell>
          <cell r="Y142">
            <v>339820.75</v>
          </cell>
        </row>
        <row r="143">
          <cell r="V143">
            <v>358901.86</v>
          </cell>
        </row>
        <row r="146">
          <cell r="P146">
            <v>4270158.28</v>
          </cell>
          <cell r="S146">
            <v>7312.52</v>
          </cell>
          <cell r="V146">
            <v>4646.84</v>
          </cell>
        </row>
        <row r="148">
          <cell r="P148">
            <v>9636715.14</v>
          </cell>
          <cell r="Q148">
            <v>17824.1</v>
          </cell>
          <cell r="S148">
            <v>16515.14</v>
          </cell>
          <cell r="T148">
            <v>6882.79</v>
          </cell>
          <cell r="W148">
            <v>1246.2</v>
          </cell>
        </row>
        <row r="149">
          <cell r="P149">
            <v>10824489.05</v>
          </cell>
          <cell r="Q149">
            <v>28087.77</v>
          </cell>
          <cell r="S149">
            <v>6014733.19</v>
          </cell>
          <cell r="T149">
            <v>14560.93</v>
          </cell>
          <cell r="V149">
            <v>463819.77</v>
          </cell>
          <cell r="Y149">
            <v>390792</v>
          </cell>
        </row>
        <row r="150">
          <cell r="P150">
            <v>6913745.96</v>
          </cell>
          <cell r="Q150">
            <v>10263.36</v>
          </cell>
          <cell r="S150">
            <v>262462.16</v>
          </cell>
          <cell r="T150">
            <v>3900</v>
          </cell>
          <cell r="V150">
            <v>2862.75</v>
          </cell>
          <cell r="W150">
            <v>1306.44</v>
          </cell>
        </row>
        <row r="151">
          <cell r="P151">
            <v>4013898.73</v>
          </cell>
          <cell r="Q151">
            <v>3465.18</v>
          </cell>
          <cell r="R151">
            <v>5416.8</v>
          </cell>
          <cell r="S151">
            <v>1665936.22</v>
          </cell>
          <cell r="T151">
            <v>8844.78</v>
          </cell>
          <cell r="V151">
            <v>47852.08</v>
          </cell>
        </row>
        <row r="158">
          <cell r="P158">
            <v>1355023.66</v>
          </cell>
          <cell r="Q158">
            <v>3602.19</v>
          </cell>
          <cell r="R158">
            <v>587.97</v>
          </cell>
          <cell r="S158">
            <v>377755.08</v>
          </cell>
          <cell r="T158">
            <v>28472.25</v>
          </cell>
        </row>
        <row r="161">
          <cell r="P161">
            <v>12868369.93</v>
          </cell>
          <cell r="Q161">
            <v>27310.78</v>
          </cell>
          <cell r="S161">
            <v>510752.33</v>
          </cell>
        </row>
        <row r="163">
          <cell r="P163">
            <v>824033.14</v>
          </cell>
          <cell r="S163">
            <v>49336.88</v>
          </cell>
          <cell r="T163">
            <v>1298.86</v>
          </cell>
        </row>
        <row r="167">
          <cell r="P167">
            <v>6397157.34</v>
          </cell>
          <cell r="Q167">
            <v>23836.01</v>
          </cell>
          <cell r="S167">
            <v>10845.65</v>
          </cell>
        </row>
        <row r="168">
          <cell r="P168">
            <v>5160563.94</v>
          </cell>
          <cell r="Q168">
            <v>11212.98</v>
          </cell>
          <cell r="S168">
            <v>2230019.93</v>
          </cell>
        </row>
        <row r="169">
          <cell r="P169">
            <v>7880874.25</v>
          </cell>
          <cell r="Q169">
            <v>35282.19</v>
          </cell>
          <cell r="S169">
            <v>13056</v>
          </cell>
          <cell r="T169">
            <v>49537.28</v>
          </cell>
          <cell r="V169">
            <v>38500</v>
          </cell>
        </row>
        <row r="170">
          <cell r="P170">
            <v>8349655.28</v>
          </cell>
          <cell r="Q170">
            <v>27841.05</v>
          </cell>
          <cell r="S170">
            <v>2967797.83</v>
          </cell>
          <cell r="V170">
            <v>160106.86</v>
          </cell>
          <cell r="Y170">
            <v>292931.93</v>
          </cell>
        </row>
        <row r="171">
          <cell r="P171">
            <v>3663672.71</v>
          </cell>
          <cell r="S171">
            <v>8802.06</v>
          </cell>
          <cell r="V171">
            <v>36512.7</v>
          </cell>
        </row>
        <row r="172">
          <cell r="P172">
            <v>2459386.88</v>
          </cell>
          <cell r="Q172">
            <v>5056.17</v>
          </cell>
          <cell r="S172">
            <v>5146.86</v>
          </cell>
          <cell r="V172">
            <v>65919.93</v>
          </cell>
          <cell r="W172">
            <v>5617.16</v>
          </cell>
        </row>
        <row r="173">
          <cell r="P173">
            <v>2381170.82</v>
          </cell>
          <cell r="Q173">
            <v>8385.18</v>
          </cell>
          <cell r="S173">
            <v>896</v>
          </cell>
        </row>
        <row r="174">
          <cell r="P174">
            <v>2450379.08</v>
          </cell>
          <cell r="Q174">
            <v>6898.95</v>
          </cell>
          <cell r="S174">
            <v>5118.97</v>
          </cell>
        </row>
        <row r="175">
          <cell r="P175">
            <v>5653541.29</v>
          </cell>
          <cell r="Q175">
            <v>6187.38</v>
          </cell>
          <cell r="S175">
            <v>803453.06</v>
          </cell>
        </row>
        <row r="177">
          <cell r="P177">
            <v>3208512.27</v>
          </cell>
          <cell r="Q177">
            <v>2675.19</v>
          </cell>
          <cell r="S177">
            <v>817875.23</v>
          </cell>
          <cell r="V177">
            <v>10938.3</v>
          </cell>
        </row>
        <row r="178">
          <cell r="P178">
            <v>2051876.29</v>
          </cell>
          <cell r="Q178">
            <v>1836.56</v>
          </cell>
          <cell r="R178">
            <v>950</v>
          </cell>
          <cell r="S178">
            <v>830473.8</v>
          </cell>
          <cell r="T178">
            <v>28861.74</v>
          </cell>
          <cell r="V178">
            <v>29449.74</v>
          </cell>
          <cell r="W178">
            <v>2720.04</v>
          </cell>
          <cell r="Y178">
            <v>143461.19</v>
          </cell>
        </row>
        <row r="179">
          <cell r="P179">
            <v>9762703.89</v>
          </cell>
          <cell r="Q179">
            <v>15918.54</v>
          </cell>
          <cell r="R179">
            <v>825</v>
          </cell>
          <cell r="S179">
            <v>1389689.93</v>
          </cell>
          <cell r="T179">
            <v>24128.55</v>
          </cell>
          <cell r="V179">
            <v>225274.27</v>
          </cell>
          <cell r="W179">
            <v>4207.96</v>
          </cell>
        </row>
        <row r="180">
          <cell r="P180">
            <v>2854238</v>
          </cell>
          <cell r="Q180">
            <v>300</v>
          </cell>
        </row>
        <row r="181">
          <cell r="P181">
            <v>4706878.92</v>
          </cell>
          <cell r="Q181">
            <v>10575.43</v>
          </cell>
        </row>
        <row r="182">
          <cell r="P182">
            <v>5237644.59</v>
          </cell>
          <cell r="Q182">
            <v>10842.09</v>
          </cell>
        </row>
        <row r="183">
          <cell r="P183">
            <v>6159748.79</v>
          </cell>
          <cell r="Q183">
            <v>23317.32</v>
          </cell>
          <cell r="S183">
            <v>1322635.46</v>
          </cell>
        </row>
        <row r="184">
          <cell r="P184">
            <v>4155120.63</v>
          </cell>
          <cell r="Q184">
            <v>17446.05</v>
          </cell>
          <cell r="S184">
            <v>1074982.25</v>
          </cell>
        </row>
        <row r="185">
          <cell r="P185">
            <v>5239131.81</v>
          </cell>
          <cell r="S185">
            <v>190013.19</v>
          </cell>
        </row>
        <row r="187">
          <cell r="P187">
            <v>1353712.25</v>
          </cell>
          <cell r="R187">
            <v>338</v>
          </cell>
          <cell r="S187">
            <v>531988.19</v>
          </cell>
          <cell r="T187">
            <v>13710.64</v>
          </cell>
          <cell r="U187">
            <v>123200</v>
          </cell>
          <cell r="V187">
            <v>198170.62</v>
          </cell>
          <cell r="W187">
            <v>9432.07</v>
          </cell>
          <cell r="X187">
            <v>144049.03</v>
          </cell>
        </row>
        <row r="188">
          <cell r="P188">
            <v>915185.25</v>
          </cell>
          <cell r="S188">
            <v>83454.59</v>
          </cell>
          <cell r="T188">
            <v>8859.97</v>
          </cell>
          <cell r="V188">
            <v>64146.79</v>
          </cell>
          <cell r="W188">
            <v>3550.46</v>
          </cell>
          <cell r="X188">
            <v>39606.29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W236"/>
  <sheetViews>
    <sheetView tabSelected="1" zoomScalePageLayoutView="0" workbookViewId="0" topLeftCell="A3">
      <pane xSplit="2" ySplit="10" topLeftCell="C13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A14" sqref="A14"/>
    </sheetView>
  </sheetViews>
  <sheetFormatPr defaultColWidth="9.140625" defaultRowHeight="15"/>
  <cols>
    <col min="1" max="1" width="25.140625" style="24" customWidth="1"/>
    <col min="2" max="2" width="14.140625" style="2" customWidth="1"/>
    <col min="3" max="3" width="12.7109375" style="2" customWidth="1"/>
    <col min="4" max="4" width="13.00390625" style="2" customWidth="1"/>
    <col min="5" max="5" width="12.421875" style="2" customWidth="1"/>
    <col min="6" max="6" width="13.140625" style="2" customWidth="1"/>
    <col min="7" max="7" width="14.00390625" style="2" customWidth="1"/>
    <col min="8" max="9" width="19.8515625" style="19" customWidth="1"/>
    <col min="10" max="10" width="24.00390625" style="20" customWidth="1"/>
    <col min="11" max="12" width="16.28125" style="21" customWidth="1"/>
    <col min="13" max="13" width="20.57421875" style="22" customWidth="1"/>
    <col min="14" max="14" width="18.57421875" style="23" customWidth="1"/>
    <col min="15" max="15" width="19.7109375" style="23" customWidth="1"/>
    <col min="16" max="16" width="0.13671875" style="23" customWidth="1"/>
    <col min="17" max="17" width="17.421875" style="2" customWidth="1"/>
    <col min="18" max="18" width="15.57421875" style="2" customWidth="1"/>
    <col min="19" max="19" width="16.00390625" style="2" customWidth="1"/>
    <col min="20" max="21" width="15.00390625" style="2" customWidth="1"/>
    <col min="22" max="22" width="11.00390625" style="2" customWidth="1"/>
    <col min="23" max="23" width="15.28125" style="2" customWidth="1"/>
    <col min="24" max="24" width="17.28125" style="2" customWidth="1"/>
    <col min="25" max="25" width="14.8515625" style="2" customWidth="1"/>
    <col min="26" max="27" width="14.421875" style="2" customWidth="1"/>
    <col min="28" max="28" width="11.8515625" style="2" customWidth="1"/>
    <col min="29" max="29" width="13.8515625" style="2" customWidth="1"/>
    <col min="30" max="30" width="17.140625" style="2" customWidth="1"/>
    <col min="31" max="34" width="16.28125" style="2" customWidth="1"/>
    <col min="35" max="35" width="14.421875" style="2" customWidth="1"/>
    <col min="36" max="37" width="12.7109375" style="2" customWidth="1"/>
    <col min="38" max="38" width="13.28125" style="2" customWidth="1"/>
    <col min="39" max="39" width="13.8515625" style="80" customWidth="1"/>
    <col min="40" max="40" width="11.421875" style="2" customWidth="1"/>
    <col min="41" max="41" width="18.57421875" style="2" customWidth="1"/>
    <col min="42" max="42" width="20.57421875" style="2" customWidth="1"/>
    <col min="43" max="46" width="15.7109375" style="2" customWidth="1"/>
    <col min="47" max="47" width="17.28125" style="2" customWidth="1"/>
    <col min="48" max="48" width="14.8515625" style="2" customWidth="1"/>
    <col min="49" max="49" width="16.57421875" style="2" customWidth="1"/>
    <col min="50" max="50" width="15.57421875" style="2" customWidth="1"/>
    <col min="51" max="51" width="9.8515625" style="2" customWidth="1"/>
    <col min="52" max="52" width="9.28125" style="2" customWidth="1"/>
    <col min="53" max="54" width="9.140625" style="2" customWidth="1"/>
    <col min="55" max="55" width="18.57421875" style="2" customWidth="1"/>
    <col min="56" max="56" width="15.28125" style="2" customWidth="1"/>
    <col min="57" max="57" width="11.00390625" style="2" customWidth="1"/>
    <col min="58" max="58" width="14.57421875" style="2" customWidth="1"/>
    <col min="59" max="59" width="13.57421875" style="2" customWidth="1"/>
    <col min="60" max="60" width="13.00390625" style="2" customWidth="1"/>
    <col min="61" max="61" width="18.7109375" style="2" customWidth="1"/>
    <col min="62" max="62" width="14.421875" style="2" customWidth="1"/>
    <col min="63" max="64" width="13.7109375" style="2" customWidth="1"/>
    <col min="65" max="65" width="12.421875" style="2" customWidth="1"/>
    <col min="66" max="66" width="13.7109375" style="2" customWidth="1"/>
    <col min="67" max="67" width="13.421875" style="2" customWidth="1"/>
    <col min="68" max="68" width="11.140625" style="2" customWidth="1"/>
    <col min="69" max="69" width="13.8515625" style="2" customWidth="1"/>
    <col min="70" max="70" width="15.00390625" style="2" customWidth="1"/>
    <col min="71" max="72" width="13.7109375" style="2" customWidth="1"/>
    <col min="73" max="74" width="16.7109375" style="2" customWidth="1"/>
    <col min="75" max="75" width="13.421875" style="2" customWidth="1"/>
    <col min="76" max="77" width="12.140625" style="2" customWidth="1"/>
    <col min="78" max="78" width="14.8515625" style="2" customWidth="1"/>
    <col min="79" max="79" width="16.00390625" style="42" customWidth="1"/>
    <col min="80" max="80" width="13.140625" style="2" customWidth="1"/>
    <col min="81" max="81" width="15.8515625" style="2" customWidth="1"/>
    <col min="82" max="82" width="16.421875" style="2" customWidth="1"/>
    <col min="83" max="83" width="19.57421875" style="2" customWidth="1"/>
    <col min="84" max="84" width="16.8515625" style="2" customWidth="1"/>
    <col min="85" max="85" width="7.57421875" style="3" customWidth="1"/>
    <col min="86" max="86" width="21.140625" style="3" customWidth="1"/>
    <col min="87" max="87" width="20.00390625" style="97" customWidth="1"/>
    <col min="88" max="88" width="15.421875" style="97" customWidth="1"/>
    <col min="89" max="90" width="15.421875" style="2" customWidth="1"/>
    <col min="91" max="91" width="16.8515625" style="2" customWidth="1"/>
    <col min="92" max="92" width="11.00390625" style="2" bestFit="1" customWidth="1"/>
    <col min="93" max="93" width="9.28125" style="2" bestFit="1" customWidth="1"/>
    <col min="94" max="94" width="15.00390625" style="2" customWidth="1"/>
    <col min="95" max="96" width="9.28125" style="2" bestFit="1" customWidth="1"/>
    <col min="97" max="97" width="14.421875" style="2" customWidth="1"/>
    <col min="98" max="98" width="13.00390625" style="2" customWidth="1"/>
    <col min="99" max="100" width="15.57421875" style="2" customWidth="1"/>
    <col min="101" max="101" width="12.140625" style="2" customWidth="1"/>
    <col min="102" max="103" width="13.8515625" style="2" customWidth="1"/>
    <col min="104" max="104" width="12.421875" style="2" customWidth="1"/>
    <col min="105" max="105" width="14.00390625" style="2" customWidth="1"/>
    <col min="106" max="106" width="16.00390625" style="2" customWidth="1"/>
    <col min="107" max="107" width="14.421875" style="2" customWidth="1"/>
    <col min="108" max="108" width="10.140625" style="2" bestFit="1" customWidth="1"/>
    <col min="109" max="123" width="9.140625" style="2" customWidth="1"/>
    <col min="124" max="124" width="12.7109375" style="2" bestFit="1" customWidth="1"/>
    <col min="125" max="125" width="10.140625" style="2" bestFit="1" customWidth="1"/>
    <col min="126" max="127" width="9.28125" style="2" bestFit="1" customWidth="1"/>
    <col min="128" max="16384" width="9.140625" style="2" customWidth="1"/>
  </cols>
  <sheetData>
    <row r="1" spans="1:17" ht="15.75" customHeight="1" thickBot="1">
      <c r="A1" s="452"/>
      <c r="B1" s="452"/>
      <c r="C1" s="452"/>
      <c r="D1" s="452"/>
      <c r="E1" s="452"/>
      <c r="F1" s="452"/>
      <c r="G1" s="452"/>
      <c r="Q1" s="25">
        <f>O198+O199</f>
        <v>0</v>
      </c>
    </row>
    <row r="2" spans="1:87" ht="18" customHeight="1" thickBot="1">
      <c r="A2" s="453"/>
      <c r="B2" s="453"/>
      <c r="C2" s="453"/>
      <c r="D2" s="453"/>
      <c r="E2" s="453"/>
      <c r="F2" s="453"/>
      <c r="G2" s="453"/>
      <c r="H2" s="47"/>
      <c r="I2" s="47"/>
      <c r="J2" s="47"/>
      <c r="K2" s="47"/>
      <c r="L2" s="47"/>
      <c r="M2" s="48"/>
      <c r="N2" s="43"/>
      <c r="O2" s="44"/>
      <c r="P2" s="1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>
        <f>AO196-AK196-AJ196-AI196-AH196-AG196-AF196--T196-Q196</f>
        <v>2711601</v>
      </c>
      <c r="AF2" s="25">
        <f>AE2+AE3+BD196+AX196+BF196+BG196+BG197</f>
        <v>2816601</v>
      </c>
      <c r="AG2" s="25"/>
      <c r="AH2" s="25"/>
      <c r="AI2" s="25"/>
      <c r="AJ2" s="25"/>
      <c r="AK2" s="25"/>
      <c r="AL2" s="25"/>
      <c r="AM2" s="81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86"/>
      <c r="CB2" s="25"/>
      <c r="CC2" s="25"/>
      <c r="CD2" s="25"/>
      <c r="CE2" s="25"/>
      <c r="CF2" s="25"/>
      <c r="CG2" s="25"/>
      <c r="CH2" s="25"/>
      <c r="CI2" s="292"/>
    </row>
    <row r="3" spans="1:87" ht="27.75" customHeight="1" thickBot="1">
      <c r="A3" s="294"/>
      <c r="B3" s="137"/>
      <c r="C3" s="138"/>
      <c r="D3" s="137"/>
      <c r="E3" s="137"/>
      <c r="F3" s="137"/>
      <c r="G3" s="137"/>
      <c r="H3" s="47"/>
      <c r="I3" s="47"/>
      <c r="J3" s="47"/>
      <c r="K3" s="47"/>
      <c r="L3" s="71"/>
      <c r="M3" s="72"/>
      <c r="N3" s="73"/>
      <c r="O3" s="74" t="s">
        <v>224</v>
      </c>
      <c r="P3" s="1"/>
      <c r="Q3" s="25">
        <f>H53+K54</f>
        <v>0</v>
      </c>
      <c r="R3" s="25"/>
      <c r="S3" s="25"/>
      <c r="T3" s="25"/>
      <c r="U3" s="25"/>
      <c r="V3" s="25"/>
      <c r="W3" s="446"/>
      <c r="X3" s="25"/>
      <c r="Y3" s="25"/>
      <c r="Z3" s="25"/>
      <c r="AA3" s="25"/>
      <c r="AB3" s="25"/>
      <c r="AC3" s="25"/>
      <c r="AD3" s="25"/>
      <c r="AE3" s="25">
        <f>AO197-AK197-AJ197-AI197-AH197-AG197-AF197--T197-Q197</f>
        <v>0</v>
      </c>
      <c r="AF3" s="25"/>
      <c r="AG3" s="25"/>
      <c r="AH3" s="25"/>
      <c r="AI3" s="25"/>
      <c r="AJ3" s="25"/>
      <c r="AK3" s="25"/>
      <c r="AL3" s="25"/>
      <c r="AM3" s="81"/>
      <c r="AN3" s="25"/>
      <c r="AO3" s="25" t="e">
        <f>'[1]сентябрь'!AG145+'[1]сентябрь'!BA145</f>
        <v>#REF!</v>
      </c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>
        <f>CA198+CA199</f>
        <v>0</v>
      </c>
      <c r="CB3" s="25">
        <f>CB198+CB199</f>
        <v>0</v>
      </c>
      <c r="CC3" s="25">
        <f>CC198+CC199</f>
        <v>0</v>
      </c>
      <c r="CD3" s="25"/>
      <c r="CE3" s="25"/>
      <c r="CF3" s="25"/>
      <c r="CG3" s="25"/>
      <c r="CH3" s="25"/>
      <c r="CI3" s="292"/>
    </row>
    <row r="4" spans="1:87" ht="26.25" customHeight="1" thickBot="1">
      <c r="A4" s="49" t="s">
        <v>0</v>
      </c>
      <c r="B4" s="454" t="s">
        <v>237</v>
      </c>
      <c r="C4" s="454" t="s">
        <v>238</v>
      </c>
      <c r="D4" s="188" t="s">
        <v>115</v>
      </c>
      <c r="E4" s="454" t="s">
        <v>239</v>
      </c>
      <c r="F4" s="454"/>
      <c r="G4" s="454" t="s">
        <v>240</v>
      </c>
      <c r="H4" s="55" t="s">
        <v>241</v>
      </c>
      <c r="I4" s="55"/>
      <c r="J4" s="55"/>
      <c r="K4" s="55"/>
      <c r="L4" s="433"/>
      <c r="M4" s="456" t="s">
        <v>125</v>
      </c>
      <c r="N4" s="5"/>
      <c r="O4" s="5"/>
      <c r="P4" s="5"/>
      <c r="Q4" s="25"/>
      <c r="R4" s="25"/>
      <c r="S4" s="25"/>
      <c r="T4" s="25"/>
      <c r="U4" s="25"/>
      <c r="V4" s="25"/>
      <c r="W4" s="447"/>
      <c r="X4" s="25"/>
      <c r="Y4" s="25"/>
      <c r="Z4" s="25"/>
      <c r="AA4" s="25"/>
      <c r="AB4" s="25"/>
      <c r="AC4" s="25"/>
      <c r="AD4" s="25"/>
      <c r="AE4" s="25">
        <f>AO198-AK198-AJ198-AI198-AH198-AG198-AF198--T198-Q198</f>
        <v>0</v>
      </c>
      <c r="AF4" s="25">
        <f>AE4+AE5+AG6+AS198+AS199</f>
        <v>0</v>
      </c>
      <c r="AG4" s="25"/>
      <c r="AH4" s="25"/>
      <c r="AI4" s="25"/>
      <c r="AJ4" s="25"/>
      <c r="AK4" s="25"/>
      <c r="AL4" s="25"/>
      <c r="AM4" s="81"/>
      <c r="AN4" s="25"/>
      <c r="AO4" s="25">
        <f>AR53+AE53</f>
        <v>0</v>
      </c>
      <c r="AP4" s="25">
        <f>AR54+AE54</f>
        <v>0</v>
      </c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86"/>
      <c r="CB4" s="25"/>
      <c r="CC4" s="25"/>
      <c r="CD4" s="25"/>
      <c r="CE4" s="25"/>
      <c r="CF4" s="25"/>
      <c r="CG4" s="25"/>
      <c r="CH4" s="25"/>
      <c r="CI4" s="292"/>
    </row>
    <row r="5" spans="1:87" ht="12.75" customHeight="1">
      <c r="A5" s="295"/>
      <c r="B5" s="455"/>
      <c r="C5" s="455"/>
      <c r="D5" s="189" t="s">
        <v>232</v>
      </c>
      <c r="E5" s="455"/>
      <c r="F5" s="455"/>
      <c r="G5" s="455"/>
      <c r="H5" s="459" t="s">
        <v>128</v>
      </c>
      <c r="I5" s="462" t="s">
        <v>235</v>
      </c>
      <c r="J5" s="465" t="s">
        <v>234</v>
      </c>
      <c r="K5" s="465" t="s">
        <v>200</v>
      </c>
      <c r="L5" s="468" t="s">
        <v>236</v>
      </c>
      <c r="M5" s="457"/>
      <c r="N5" s="7"/>
      <c r="O5" s="7"/>
      <c r="P5" s="7"/>
      <c r="Q5" s="25"/>
      <c r="R5" s="25" t="e">
        <f>'[1]сентябрь'!N145+'[1]сентябрь'!AO145</f>
        <v>#REF!</v>
      </c>
      <c r="S5" s="25" t="e">
        <f>'[1]сентябрь'!O145+'[1]сентябрь'!AP145</f>
        <v>#REF!</v>
      </c>
      <c r="T5" s="25"/>
      <c r="U5" s="25"/>
      <c r="V5" s="25"/>
      <c r="W5" s="447">
        <f>AO164-AI164-AJ164-Q164-T164</f>
        <v>0</v>
      </c>
      <c r="X5" s="25"/>
      <c r="Y5" s="25"/>
      <c r="Z5" s="25"/>
      <c r="AA5" s="25"/>
      <c r="AB5" s="25"/>
      <c r="AC5" s="25"/>
      <c r="AD5" s="25"/>
      <c r="AE5" s="25">
        <f>AO199-AK199-AJ199-AI199-AH199-AG199-AF199--T199-Q199</f>
        <v>0</v>
      </c>
      <c r="AF5" s="25"/>
      <c r="AG5" s="25"/>
      <c r="AH5" s="25"/>
      <c r="AI5" s="25"/>
      <c r="AJ5" s="25"/>
      <c r="AK5" s="25"/>
      <c r="AL5" s="25"/>
      <c r="AM5" s="81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 t="e">
        <f>BI199-AU199-AW199-#REF!</f>
        <v>#REF!</v>
      </c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86"/>
      <c r="CB5" s="25"/>
      <c r="CC5" s="25"/>
      <c r="CD5" s="25"/>
      <c r="CE5" s="25">
        <f>CH63-AU63-AW63</f>
        <v>0</v>
      </c>
      <c r="CF5" s="25"/>
      <c r="CG5" s="25"/>
      <c r="CH5" s="25"/>
      <c r="CI5" s="292"/>
    </row>
    <row r="6" spans="1:89" ht="15" customHeight="1" thickBot="1">
      <c r="A6" s="295"/>
      <c r="B6" s="455"/>
      <c r="C6" s="455"/>
      <c r="D6" s="215">
        <v>43831</v>
      </c>
      <c r="E6" s="455"/>
      <c r="F6" s="455"/>
      <c r="G6" s="455"/>
      <c r="H6" s="460"/>
      <c r="I6" s="463"/>
      <c r="J6" s="466"/>
      <c r="K6" s="466"/>
      <c r="L6" s="469"/>
      <c r="M6" s="457"/>
      <c r="N6" s="168" t="s">
        <v>217</v>
      </c>
      <c r="O6" s="8"/>
      <c r="P6" s="8" t="s">
        <v>113</v>
      </c>
      <c r="Q6" s="25"/>
      <c r="R6" s="25"/>
      <c r="S6" s="25"/>
      <c r="T6" s="25"/>
      <c r="U6" s="25"/>
      <c r="V6" s="25"/>
      <c r="W6" s="25">
        <f>AO167-AI167-AJ167-Q167-T167</f>
        <v>0</v>
      </c>
      <c r="X6" s="25"/>
      <c r="Y6" s="25"/>
      <c r="Z6" s="25"/>
      <c r="AA6" s="25"/>
      <c r="AB6" s="25"/>
      <c r="AC6" s="25"/>
      <c r="AD6" s="25"/>
      <c r="AE6" s="25">
        <f>AO200-AK200-AJ200-AI200-AH200-AG200-AF200--T200-Q200</f>
        <v>0</v>
      </c>
      <c r="AF6" s="25"/>
      <c r="AG6" s="25">
        <f>BD198+BD199+BF199+BF198</f>
        <v>0</v>
      </c>
      <c r="AH6" s="25"/>
      <c r="AI6" s="25">
        <f>AL110+AM110+AQ110+BF110</f>
        <v>0</v>
      </c>
      <c r="AJ6" s="25"/>
      <c r="AK6" s="25"/>
      <c r="AL6" s="25"/>
      <c r="AM6" s="81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86"/>
      <c r="CB6" s="25"/>
      <c r="CC6" s="25"/>
      <c r="CD6" s="25"/>
      <c r="CE6" s="25"/>
      <c r="CF6" s="25"/>
      <c r="CG6" s="25"/>
      <c r="CH6" s="25"/>
      <c r="CI6" s="292"/>
      <c r="CK6" s="96"/>
    </row>
    <row r="7" spans="1:89" ht="23.25" customHeight="1" thickBot="1">
      <c r="A7" s="295"/>
      <c r="B7" s="455"/>
      <c r="C7" s="455"/>
      <c r="D7" s="189" t="s">
        <v>233</v>
      </c>
      <c r="E7" s="455"/>
      <c r="F7" s="455"/>
      <c r="G7" s="455"/>
      <c r="H7" s="460"/>
      <c r="I7" s="463"/>
      <c r="J7" s="466"/>
      <c r="K7" s="466"/>
      <c r="L7" s="469"/>
      <c r="M7" s="457"/>
      <c r="N7" s="28" t="s">
        <v>216</v>
      </c>
      <c r="O7" s="28" t="s">
        <v>163</v>
      </c>
      <c r="P7" s="8" t="s">
        <v>116</v>
      </c>
      <c r="W7" s="25">
        <f>AO169-AI169-AJ169-Q169-T169</f>
        <v>0</v>
      </c>
      <c r="AM7" s="80" t="s">
        <v>174</v>
      </c>
      <c r="AU7" s="120"/>
      <c r="AV7" s="121"/>
      <c r="AW7" s="122"/>
      <c r="AX7" s="117"/>
      <c r="AY7" s="118"/>
      <c r="AZ7" s="118"/>
      <c r="BA7" s="118"/>
      <c r="BB7" s="118"/>
      <c r="BC7" s="118"/>
      <c r="BD7" s="118"/>
      <c r="BE7" s="118"/>
      <c r="BF7" s="118"/>
      <c r="BG7" s="119"/>
      <c r="CA7" s="89" t="s">
        <v>199</v>
      </c>
      <c r="CG7" s="2"/>
      <c r="CH7" s="42"/>
      <c r="CK7" s="97"/>
    </row>
    <row r="8" spans="1:86" ht="15.75" customHeight="1" thickBot="1">
      <c r="A8" s="295"/>
      <c r="B8" s="51"/>
      <c r="C8" s="51"/>
      <c r="D8" s="51"/>
      <c r="E8" s="51"/>
      <c r="F8" s="51"/>
      <c r="G8" s="51"/>
      <c r="H8" s="460"/>
      <c r="I8" s="463"/>
      <c r="J8" s="466"/>
      <c r="K8" s="466"/>
      <c r="L8" s="469"/>
      <c r="M8" s="457"/>
      <c r="N8" s="28" t="s">
        <v>114</v>
      </c>
      <c r="O8" s="28" t="s">
        <v>114</v>
      </c>
      <c r="P8" s="8" t="s">
        <v>117</v>
      </c>
      <c r="Q8" s="62" t="s">
        <v>164</v>
      </c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76"/>
      <c r="AG8" s="76"/>
      <c r="AH8" s="76"/>
      <c r="AI8" s="76"/>
      <c r="AJ8" s="76"/>
      <c r="AK8" s="76"/>
      <c r="AL8" s="63"/>
      <c r="AM8" s="82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76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76"/>
      <c r="BW8" s="76"/>
      <c r="BX8" s="76"/>
      <c r="BY8" s="76"/>
      <c r="BZ8" s="63"/>
      <c r="CA8" s="87"/>
      <c r="CB8" s="63"/>
      <c r="CC8" s="64"/>
      <c r="CD8" s="9"/>
      <c r="CE8" s="9" t="s">
        <v>130</v>
      </c>
      <c r="CF8" s="2" t="s">
        <v>131</v>
      </c>
      <c r="CG8" s="9"/>
      <c r="CH8" s="9" t="s">
        <v>130</v>
      </c>
    </row>
    <row r="9" spans="1:106" ht="28.5" customHeight="1">
      <c r="A9" s="295"/>
      <c r="B9" s="51"/>
      <c r="C9" s="51"/>
      <c r="D9" s="51"/>
      <c r="E9" s="51"/>
      <c r="F9" s="51"/>
      <c r="G9" s="51"/>
      <c r="H9" s="460"/>
      <c r="I9" s="463"/>
      <c r="J9" s="466"/>
      <c r="K9" s="466"/>
      <c r="L9" s="469"/>
      <c r="M9" s="457"/>
      <c r="N9" s="11"/>
      <c r="O9" s="27"/>
      <c r="P9" s="11" t="s">
        <v>118</v>
      </c>
      <c r="Q9" s="45" t="s">
        <v>244</v>
      </c>
      <c r="R9" s="45">
        <v>111</v>
      </c>
      <c r="S9" s="45">
        <v>112</v>
      </c>
      <c r="T9" s="45">
        <v>119</v>
      </c>
      <c r="U9" s="45">
        <v>244</v>
      </c>
      <c r="V9" s="45">
        <v>244</v>
      </c>
      <c r="W9" s="45">
        <v>244</v>
      </c>
      <c r="X9" s="45">
        <v>244</v>
      </c>
      <c r="Y9" s="45">
        <v>244</v>
      </c>
      <c r="Z9" s="45">
        <v>244</v>
      </c>
      <c r="AA9" s="45">
        <v>244</v>
      </c>
      <c r="AB9" s="45">
        <v>244</v>
      </c>
      <c r="AC9" s="45">
        <v>244</v>
      </c>
      <c r="AD9" s="45">
        <v>244</v>
      </c>
      <c r="AE9" s="45">
        <v>244</v>
      </c>
      <c r="AF9" s="77">
        <v>851</v>
      </c>
      <c r="AG9" s="77">
        <v>851</v>
      </c>
      <c r="AH9" s="77">
        <v>852</v>
      </c>
      <c r="AI9" s="77">
        <v>853</v>
      </c>
      <c r="AJ9" s="77">
        <v>244</v>
      </c>
      <c r="AK9" s="213">
        <v>831</v>
      </c>
      <c r="AL9" s="45">
        <v>244</v>
      </c>
      <c r="AM9" s="83">
        <v>244</v>
      </c>
      <c r="AN9" s="45">
        <v>244</v>
      </c>
      <c r="AO9" s="45"/>
      <c r="AP9" s="46"/>
      <c r="AQ9" s="65" t="s">
        <v>245</v>
      </c>
      <c r="AR9" s="66">
        <v>244</v>
      </c>
      <c r="AS9" s="66"/>
      <c r="AT9" s="67"/>
      <c r="AU9" s="448" t="s">
        <v>242</v>
      </c>
      <c r="AV9" s="53">
        <v>111</v>
      </c>
      <c r="AW9" s="53">
        <v>119</v>
      </c>
      <c r="AX9" s="53">
        <v>244</v>
      </c>
      <c r="AY9" s="53"/>
      <c r="AZ9" s="53"/>
      <c r="BA9" s="53"/>
      <c r="BB9" s="53">
        <v>244</v>
      </c>
      <c r="BC9" s="53">
        <v>244</v>
      </c>
      <c r="BD9" s="53">
        <v>244</v>
      </c>
      <c r="BE9" s="78">
        <v>244</v>
      </c>
      <c r="BF9" s="53">
        <v>244</v>
      </c>
      <c r="BG9" s="54">
        <v>244</v>
      </c>
      <c r="BH9" s="52"/>
      <c r="BI9" s="53"/>
      <c r="BJ9" s="53"/>
      <c r="BK9" s="450" t="s">
        <v>243</v>
      </c>
      <c r="BL9" s="449">
        <v>111</v>
      </c>
      <c r="BM9" s="449">
        <v>112</v>
      </c>
      <c r="BN9" s="449">
        <v>119</v>
      </c>
      <c r="BO9" s="449">
        <v>244</v>
      </c>
      <c r="BP9" s="58">
        <v>244</v>
      </c>
      <c r="BQ9" s="58">
        <v>244</v>
      </c>
      <c r="BR9" s="58">
        <v>244</v>
      </c>
      <c r="BS9" s="79">
        <v>244</v>
      </c>
      <c r="BT9" s="79">
        <v>243</v>
      </c>
      <c r="BU9" s="58">
        <v>244</v>
      </c>
      <c r="BV9" s="77">
        <v>831</v>
      </c>
      <c r="BW9" s="77">
        <v>852</v>
      </c>
      <c r="BX9" s="77">
        <v>853</v>
      </c>
      <c r="BY9" s="77">
        <v>244</v>
      </c>
      <c r="BZ9" s="58">
        <v>244</v>
      </c>
      <c r="CA9" s="88">
        <v>244</v>
      </c>
      <c r="CB9" s="68">
        <v>244</v>
      </c>
      <c r="CC9" s="69" t="s">
        <v>111</v>
      </c>
      <c r="CD9" s="12"/>
      <c r="CE9" s="59" t="s">
        <v>110</v>
      </c>
      <c r="CF9" s="60" t="s">
        <v>111</v>
      </c>
      <c r="CG9" s="12"/>
      <c r="CH9" s="12"/>
      <c r="CJ9" s="98"/>
      <c r="CK9" s="98"/>
      <c r="CL9" s="104" t="s">
        <v>177</v>
      </c>
      <c r="CM9" s="105"/>
      <c r="CN9" s="105"/>
      <c r="CS9" s="106">
        <v>244</v>
      </c>
      <c r="CT9" s="106">
        <v>243</v>
      </c>
      <c r="CU9" s="124">
        <v>244</v>
      </c>
      <c r="CV9" s="124">
        <v>243</v>
      </c>
      <c r="CW9" s="2">
        <v>244</v>
      </c>
      <c r="CX9" s="2">
        <v>350</v>
      </c>
      <c r="CY9" s="2">
        <v>244</v>
      </c>
      <c r="CZ9" s="2">
        <v>610</v>
      </c>
      <c r="DA9" s="2">
        <v>244</v>
      </c>
      <c r="DB9" s="107"/>
    </row>
    <row r="10" spans="1:107" ht="67.5" customHeight="1" thickBot="1">
      <c r="A10" s="295"/>
      <c r="B10" s="51"/>
      <c r="C10" s="51"/>
      <c r="D10" s="51"/>
      <c r="E10" s="51"/>
      <c r="F10" s="51"/>
      <c r="G10" s="51"/>
      <c r="H10" s="461"/>
      <c r="I10" s="464"/>
      <c r="J10" s="467"/>
      <c r="K10" s="467"/>
      <c r="L10" s="470"/>
      <c r="M10" s="458"/>
      <c r="N10" s="11"/>
      <c r="O10" s="11"/>
      <c r="P10" s="13" t="s">
        <v>119</v>
      </c>
      <c r="Q10" s="14">
        <v>211</v>
      </c>
      <c r="R10" s="211" t="s">
        <v>225</v>
      </c>
      <c r="S10" s="211" t="s">
        <v>226</v>
      </c>
      <c r="T10" s="15">
        <v>213</v>
      </c>
      <c r="U10" s="15">
        <v>221</v>
      </c>
      <c r="V10" s="15">
        <v>222</v>
      </c>
      <c r="W10" s="75" t="s">
        <v>183</v>
      </c>
      <c r="X10" s="75" t="s">
        <v>184</v>
      </c>
      <c r="Y10" s="75" t="s">
        <v>185</v>
      </c>
      <c r="Z10" s="75" t="s">
        <v>186</v>
      </c>
      <c r="AA10" s="75" t="s">
        <v>227</v>
      </c>
      <c r="AB10" s="15">
        <v>224</v>
      </c>
      <c r="AC10" s="15">
        <v>225</v>
      </c>
      <c r="AD10" s="212" t="s">
        <v>228</v>
      </c>
      <c r="AE10" s="15">
        <v>226</v>
      </c>
      <c r="AF10" s="78" t="s">
        <v>112</v>
      </c>
      <c r="AG10" s="78" t="s">
        <v>178</v>
      </c>
      <c r="AH10" s="15" t="s">
        <v>229</v>
      </c>
      <c r="AI10" s="15" t="s">
        <v>187</v>
      </c>
      <c r="AJ10" s="15">
        <v>290</v>
      </c>
      <c r="AK10" s="85">
        <v>290</v>
      </c>
      <c r="AL10" s="15">
        <v>340</v>
      </c>
      <c r="AM10" s="84" t="s">
        <v>127</v>
      </c>
      <c r="AN10" s="15">
        <v>310</v>
      </c>
      <c r="AO10" s="16" t="s">
        <v>106</v>
      </c>
      <c r="AP10" s="16" t="s">
        <v>115</v>
      </c>
      <c r="AQ10" s="16">
        <v>340</v>
      </c>
      <c r="AR10" s="16">
        <v>226</v>
      </c>
      <c r="AS10" s="16" t="s">
        <v>106</v>
      </c>
      <c r="AT10" s="16" t="s">
        <v>115</v>
      </c>
      <c r="AU10" s="15">
        <v>211</v>
      </c>
      <c r="AV10" s="15" t="s">
        <v>225</v>
      </c>
      <c r="AW10" s="15">
        <v>213</v>
      </c>
      <c r="AX10" s="15">
        <v>221</v>
      </c>
      <c r="AY10" s="15"/>
      <c r="AZ10" s="15"/>
      <c r="BA10" s="15"/>
      <c r="BB10" s="15">
        <v>225</v>
      </c>
      <c r="BC10" s="214" t="s">
        <v>230</v>
      </c>
      <c r="BD10" s="15">
        <v>226</v>
      </c>
      <c r="BE10" s="15">
        <v>290</v>
      </c>
      <c r="BF10" s="15">
        <v>340</v>
      </c>
      <c r="BG10" s="15">
        <v>310</v>
      </c>
      <c r="BH10" s="31" t="s">
        <v>198</v>
      </c>
      <c r="BI10" s="16" t="s">
        <v>106</v>
      </c>
      <c r="BJ10" s="16" t="s">
        <v>115</v>
      </c>
      <c r="BK10" s="14">
        <v>211</v>
      </c>
      <c r="BL10" s="15" t="s">
        <v>231</v>
      </c>
      <c r="BM10" s="15">
        <v>212</v>
      </c>
      <c r="BN10" s="15">
        <v>213</v>
      </c>
      <c r="BO10" s="15">
        <v>221</v>
      </c>
      <c r="BP10" s="15">
        <v>222</v>
      </c>
      <c r="BQ10" s="15">
        <v>223</v>
      </c>
      <c r="BR10" s="15">
        <v>224</v>
      </c>
      <c r="BS10" s="15">
        <v>225</v>
      </c>
      <c r="BT10" s="15">
        <v>225</v>
      </c>
      <c r="BU10" s="15">
        <v>226</v>
      </c>
      <c r="BV10" s="15" t="s">
        <v>189</v>
      </c>
      <c r="BW10" s="15">
        <v>290</v>
      </c>
      <c r="BX10" s="15">
        <v>290</v>
      </c>
      <c r="BY10" s="15">
        <v>290</v>
      </c>
      <c r="BZ10" s="15">
        <v>340</v>
      </c>
      <c r="CA10" s="41" t="s">
        <v>126</v>
      </c>
      <c r="CB10" s="15">
        <v>310</v>
      </c>
      <c r="CC10" s="16" t="s">
        <v>106</v>
      </c>
      <c r="CD10" s="16" t="s">
        <v>115</v>
      </c>
      <c r="CE10" s="17"/>
      <c r="CF10" s="10"/>
      <c r="CG10" s="17"/>
      <c r="CH10" s="17"/>
      <c r="CI10" s="293"/>
      <c r="CJ10" s="278"/>
      <c r="CK10" s="100"/>
      <c r="CL10" s="108">
        <v>211</v>
      </c>
      <c r="CM10" s="109">
        <v>212</v>
      </c>
      <c r="CN10" s="109">
        <v>213</v>
      </c>
      <c r="CO10" s="109">
        <v>221</v>
      </c>
      <c r="CP10" s="109">
        <v>222</v>
      </c>
      <c r="CQ10" s="109">
        <v>223</v>
      </c>
      <c r="CR10" s="109">
        <v>224</v>
      </c>
      <c r="CS10" s="109">
        <v>225</v>
      </c>
      <c r="CT10" s="109">
        <v>225</v>
      </c>
      <c r="CU10" s="109">
        <v>226</v>
      </c>
      <c r="CV10" s="109">
        <v>226</v>
      </c>
      <c r="CW10" s="109">
        <v>290</v>
      </c>
      <c r="CX10" s="109">
        <v>290</v>
      </c>
      <c r="CY10" s="109">
        <v>340</v>
      </c>
      <c r="CZ10" s="451" t="s">
        <v>247</v>
      </c>
      <c r="DA10" s="109">
        <v>310</v>
      </c>
      <c r="DB10" s="111" t="s">
        <v>106</v>
      </c>
      <c r="DC10" s="111" t="s">
        <v>115</v>
      </c>
    </row>
    <row r="11" spans="1:107" s="144" customFormat="1" ht="17.25" customHeight="1">
      <c r="A11" s="311" t="s">
        <v>1</v>
      </c>
      <c r="B11" s="123"/>
      <c r="C11" s="123"/>
      <c r="D11" s="123"/>
      <c r="E11" s="123"/>
      <c r="F11" s="123"/>
      <c r="G11" s="123"/>
      <c r="H11" s="216"/>
      <c r="I11" s="216"/>
      <c r="J11" s="216"/>
      <c r="K11" s="123"/>
      <c r="L11" s="434"/>
      <c r="M11" s="434">
        <f>SUM(H11:K11)</f>
        <v>0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40">
        <f aca="true" t="shared" si="0" ref="AO11:AO20">SUM(Q11:AN11)</f>
        <v>0</v>
      </c>
      <c r="AP11" s="140">
        <f>H11+B11+L11-AO11</f>
        <v>0</v>
      </c>
      <c r="AQ11" s="140"/>
      <c r="AR11" s="140"/>
      <c r="AS11" s="140">
        <f>AQ11+AR11</f>
        <v>0</v>
      </c>
      <c r="AT11" s="140">
        <f>K11+E11-AS11</f>
        <v>0</v>
      </c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>
        <f aca="true" t="shared" si="1" ref="BI11:BI20">SUM(AU11:BG11)</f>
        <v>0</v>
      </c>
      <c r="BJ11" s="140">
        <f>J11+I11+C11-BI11</f>
        <v>0</v>
      </c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>
        <f aca="true" t="shared" si="2" ref="CC11:CC20">SUM(BK11:CB11)</f>
        <v>0</v>
      </c>
      <c r="CD11" s="140">
        <f>G11+O11-CC11</f>
        <v>0</v>
      </c>
      <c r="CE11" s="140">
        <f>AO11+BI11+CC11+AS11</f>
        <v>0</v>
      </c>
      <c r="CF11" s="140">
        <f>AP11+BJ11+CD11+AT11</f>
        <v>0</v>
      </c>
      <c r="CG11" s="141"/>
      <c r="CH11" s="142">
        <f>M11+N11+O11</f>
        <v>0</v>
      </c>
      <c r="CI11" s="143">
        <f>M11+O11+B11+C11+E11+F11+G11+N11+D11</f>
        <v>0</v>
      </c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>
        <f aca="true" t="shared" si="3" ref="DB11:DB20">SUM(CL11:DA11)</f>
        <v>0</v>
      </c>
      <c r="DC11" s="147">
        <f>N11+D11-DB11</f>
        <v>0</v>
      </c>
    </row>
    <row r="12" spans="1:107" s="144" customFormat="1" ht="12.75">
      <c r="A12" s="296" t="s">
        <v>2</v>
      </c>
      <c r="B12" s="123"/>
      <c r="C12" s="123"/>
      <c r="D12" s="123"/>
      <c r="E12" s="123"/>
      <c r="F12" s="123"/>
      <c r="G12" s="123"/>
      <c r="H12" s="216"/>
      <c r="I12" s="216"/>
      <c r="J12" s="216"/>
      <c r="K12" s="123"/>
      <c r="L12" s="123"/>
      <c r="M12" s="123">
        <f aca="true" t="shared" si="4" ref="M12:M19">SUM(H12:K12)</f>
        <v>0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40">
        <f t="shared" si="0"/>
        <v>0</v>
      </c>
      <c r="AP12" s="140">
        <f aca="true" t="shared" si="5" ref="AP12:AP75">H12+B12+L12-AO12</f>
        <v>0</v>
      </c>
      <c r="AQ12" s="140"/>
      <c r="AR12" s="140"/>
      <c r="AS12" s="140">
        <f aca="true" t="shared" si="6" ref="AS12:AS75">AQ12+AR12</f>
        <v>0</v>
      </c>
      <c r="AT12" s="140">
        <f aca="true" t="shared" si="7" ref="AT12:AT75">K12+E12-AS12</f>
        <v>0</v>
      </c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>
        <f t="shared" si="1"/>
        <v>0</v>
      </c>
      <c r="BJ12" s="140">
        <f aca="true" t="shared" si="8" ref="BJ12:BJ75">J12+I12+C12-BI12</f>
        <v>0</v>
      </c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>
        <f t="shared" si="2"/>
        <v>0</v>
      </c>
      <c r="CD12" s="140">
        <f aca="true" t="shared" si="9" ref="CD12:CD43">G12+O12-CC12</f>
        <v>0</v>
      </c>
      <c r="CE12" s="140">
        <f aca="true" t="shared" si="10" ref="CE12:CF16">AO12+BI12+CC12+AS12</f>
        <v>0</v>
      </c>
      <c r="CF12" s="140">
        <f t="shared" si="10"/>
        <v>0</v>
      </c>
      <c r="CG12" s="141"/>
      <c r="CH12" s="142">
        <f aca="true" t="shared" si="11" ref="CH12:CH43">M12+N12+O12</f>
        <v>0</v>
      </c>
      <c r="CI12" s="143">
        <f aca="true" t="shared" si="12" ref="CI12:CI20">M12+O12+B12+C12+E12+F12+G12+N12+D12</f>
        <v>0</v>
      </c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>
        <f t="shared" si="3"/>
        <v>0</v>
      </c>
      <c r="DC12" s="147">
        <f aca="true" t="shared" si="13" ref="DC12:DC43">N12+D12-DB12</f>
        <v>0</v>
      </c>
    </row>
    <row r="13" spans="1:107" s="144" customFormat="1" ht="27" customHeight="1">
      <c r="A13" s="150" t="s">
        <v>3</v>
      </c>
      <c r="B13" s="123"/>
      <c r="C13" s="123"/>
      <c r="D13" s="123"/>
      <c r="E13" s="123"/>
      <c r="F13" s="123"/>
      <c r="G13" s="123"/>
      <c r="H13" s="216"/>
      <c r="I13" s="216"/>
      <c r="J13" s="216"/>
      <c r="K13" s="123"/>
      <c r="L13" s="123"/>
      <c r="M13" s="123">
        <f t="shared" si="4"/>
        <v>0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40">
        <f>SUM(Q13:AN13)</f>
        <v>0</v>
      </c>
      <c r="AP13" s="140">
        <f t="shared" si="5"/>
        <v>0</v>
      </c>
      <c r="AQ13" s="140"/>
      <c r="AR13" s="140"/>
      <c r="AS13" s="140">
        <f t="shared" si="6"/>
        <v>0</v>
      </c>
      <c r="AT13" s="140">
        <f t="shared" si="7"/>
        <v>0</v>
      </c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>
        <f>SUM(AU13:BG13)</f>
        <v>0</v>
      </c>
      <c r="BJ13" s="140">
        <f t="shared" si="8"/>
        <v>0</v>
      </c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>
        <f>SUM(BK13:CB13)</f>
        <v>0</v>
      </c>
      <c r="CD13" s="140">
        <f t="shared" si="9"/>
        <v>0</v>
      </c>
      <c r="CE13" s="140">
        <f t="shared" si="10"/>
        <v>0</v>
      </c>
      <c r="CF13" s="140">
        <f t="shared" si="10"/>
        <v>0</v>
      </c>
      <c r="CG13" s="141"/>
      <c r="CH13" s="142">
        <f t="shared" si="11"/>
        <v>0</v>
      </c>
      <c r="CI13" s="143">
        <f>M13+O13+B13+C13+E13+F13+G13+N13+D13</f>
        <v>0</v>
      </c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>
        <f>SUM(CL13:DA13)</f>
        <v>0</v>
      </c>
      <c r="DC13" s="147">
        <f t="shared" si="13"/>
        <v>0</v>
      </c>
    </row>
    <row r="14" spans="1:107" s="144" customFormat="1" ht="29.25" customHeight="1">
      <c r="A14" s="150" t="s">
        <v>4</v>
      </c>
      <c r="B14" s="123">
        <v>0</v>
      </c>
      <c r="C14" s="123">
        <v>0</v>
      </c>
      <c r="D14" s="123">
        <v>0</v>
      </c>
      <c r="E14" s="123">
        <v>0</v>
      </c>
      <c r="F14" s="123"/>
      <c r="G14" s="123">
        <v>0</v>
      </c>
      <c r="H14" s="216">
        <v>3971001</v>
      </c>
      <c r="I14" s="216"/>
      <c r="J14" s="216">
        <v>16420000</v>
      </c>
      <c r="K14" s="123"/>
      <c r="L14" s="123"/>
      <c r="M14" s="123">
        <f t="shared" si="4"/>
        <v>20391001</v>
      </c>
      <c r="N14" s="123">
        <v>566000</v>
      </c>
      <c r="O14" s="123">
        <v>964948</v>
      </c>
      <c r="P14" s="123"/>
      <c r="Q14" s="123"/>
      <c r="R14" s="123"/>
      <c r="S14" s="123"/>
      <c r="T14" s="123"/>
      <c r="U14" s="123"/>
      <c r="V14" s="123"/>
      <c r="W14" s="123">
        <v>790100</v>
      </c>
      <c r="X14" s="123">
        <v>37100</v>
      </c>
      <c r="Y14" s="123"/>
      <c r="Z14" s="123">
        <v>1391500</v>
      </c>
      <c r="AA14" s="123">
        <v>83800</v>
      </c>
      <c r="AB14" s="123"/>
      <c r="AC14" s="123">
        <v>100800</v>
      </c>
      <c r="AD14" s="123"/>
      <c r="AE14" s="123">
        <v>308301</v>
      </c>
      <c r="AF14" s="123">
        <v>932600</v>
      </c>
      <c r="AG14" s="123">
        <v>256800</v>
      </c>
      <c r="AH14" s="123"/>
      <c r="AI14" s="123">
        <v>35000</v>
      </c>
      <c r="AJ14" s="123"/>
      <c r="AK14" s="123">
        <v>35000</v>
      </c>
      <c r="AL14" s="123"/>
      <c r="AM14" s="123"/>
      <c r="AN14" s="123"/>
      <c r="AO14" s="140">
        <f t="shared" si="0"/>
        <v>3971001</v>
      </c>
      <c r="AP14" s="140">
        <f t="shared" si="5"/>
        <v>0</v>
      </c>
      <c r="AQ14" s="140"/>
      <c r="AR14" s="140"/>
      <c r="AS14" s="140">
        <f t="shared" si="6"/>
        <v>0</v>
      </c>
      <c r="AT14" s="140">
        <f t="shared" si="7"/>
        <v>0</v>
      </c>
      <c r="AU14" s="140">
        <v>12506400</v>
      </c>
      <c r="AV14" s="140">
        <v>80000</v>
      </c>
      <c r="AW14" s="140">
        <v>3728600</v>
      </c>
      <c r="AX14" s="140">
        <v>80000</v>
      </c>
      <c r="AY14" s="140"/>
      <c r="AZ14" s="140"/>
      <c r="BA14" s="140"/>
      <c r="BB14" s="140"/>
      <c r="BC14" s="140"/>
      <c r="BD14" s="140"/>
      <c r="BE14" s="140"/>
      <c r="BF14" s="140">
        <v>25000</v>
      </c>
      <c r="BG14" s="140"/>
      <c r="BH14" s="140"/>
      <c r="BI14" s="140">
        <f t="shared" si="1"/>
        <v>16420000</v>
      </c>
      <c r="BJ14" s="140">
        <f t="shared" si="8"/>
        <v>0</v>
      </c>
      <c r="BK14" s="140">
        <v>150000</v>
      </c>
      <c r="BL14" s="140"/>
      <c r="BM14" s="140"/>
      <c r="BN14" s="140">
        <v>45300</v>
      </c>
      <c r="BO14" s="140">
        <v>20000</v>
      </c>
      <c r="BP14" s="140"/>
      <c r="BQ14" s="140">
        <v>11910</v>
      </c>
      <c r="BR14" s="140"/>
      <c r="BS14" s="140">
        <v>150000</v>
      </c>
      <c r="BT14" s="140"/>
      <c r="BU14" s="140">
        <v>150000</v>
      </c>
      <c r="BV14" s="140">
        <v>20000</v>
      </c>
      <c r="BW14" s="140"/>
      <c r="BX14" s="140">
        <v>20000</v>
      </c>
      <c r="BY14" s="140"/>
      <c r="BZ14" s="140">
        <v>217738</v>
      </c>
      <c r="CA14" s="140"/>
      <c r="CB14" s="140">
        <v>180000</v>
      </c>
      <c r="CC14" s="140">
        <f t="shared" si="2"/>
        <v>964948</v>
      </c>
      <c r="CD14" s="140">
        <f t="shared" si="9"/>
        <v>0</v>
      </c>
      <c r="CE14" s="140">
        <f t="shared" si="10"/>
        <v>21355949</v>
      </c>
      <c r="CF14" s="140">
        <f t="shared" si="10"/>
        <v>0</v>
      </c>
      <c r="CG14" s="141"/>
      <c r="CH14" s="142">
        <f t="shared" si="11"/>
        <v>21921949</v>
      </c>
      <c r="CI14" s="143">
        <f>M14+O14+B14+C14+E14+F14+G14+N14+D14</f>
        <v>21921949</v>
      </c>
      <c r="CL14" s="145"/>
      <c r="CM14" s="145"/>
      <c r="CN14" s="145"/>
      <c r="CO14" s="145"/>
      <c r="CP14" s="145"/>
      <c r="CQ14" s="145"/>
      <c r="CR14" s="145"/>
      <c r="CS14" s="145"/>
      <c r="CT14" s="145"/>
      <c r="CU14" s="170">
        <v>566000</v>
      </c>
      <c r="CV14" s="145"/>
      <c r="CW14" s="145"/>
      <c r="CX14" s="145"/>
      <c r="CY14" s="145"/>
      <c r="CZ14" s="145"/>
      <c r="DA14" s="145"/>
      <c r="DB14" s="145">
        <f t="shared" si="3"/>
        <v>566000</v>
      </c>
      <c r="DC14" s="147">
        <f t="shared" si="13"/>
        <v>0</v>
      </c>
    </row>
    <row r="15" spans="1:107" s="166" customFormat="1" ht="15">
      <c r="A15" s="312" t="s">
        <v>5</v>
      </c>
      <c r="B15" s="123"/>
      <c r="C15" s="123"/>
      <c r="D15" s="123"/>
      <c r="E15" s="123"/>
      <c r="F15" s="123"/>
      <c r="G15" s="123"/>
      <c r="H15" s="216"/>
      <c r="I15" s="216"/>
      <c r="J15" s="216"/>
      <c r="K15" s="123"/>
      <c r="L15" s="123"/>
      <c r="M15" s="123">
        <f t="shared" si="4"/>
        <v>0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40">
        <f t="shared" si="0"/>
        <v>0</v>
      </c>
      <c r="AP15" s="140">
        <f t="shared" si="5"/>
        <v>0</v>
      </c>
      <c r="AQ15" s="140"/>
      <c r="AR15" s="140"/>
      <c r="AS15" s="140">
        <f t="shared" si="6"/>
        <v>0</v>
      </c>
      <c r="AT15" s="140">
        <f t="shared" si="7"/>
        <v>0</v>
      </c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>
        <f t="shared" si="1"/>
        <v>0</v>
      </c>
      <c r="BJ15" s="140">
        <f t="shared" si="8"/>
        <v>0</v>
      </c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>
        <f t="shared" si="2"/>
        <v>0</v>
      </c>
      <c r="CD15" s="140">
        <f t="shared" si="9"/>
        <v>0</v>
      </c>
      <c r="CE15" s="140">
        <f t="shared" si="10"/>
        <v>0</v>
      </c>
      <c r="CF15" s="140">
        <f t="shared" si="10"/>
        <v>0</v>
      </c>
      <c r="CG15" s="141"/>
      <c r="CH15" s="142">
        <f t="shared" si="11"/>
        <v>0</v>
      </c>
      <c r="CI15" s="143">
        <f>M15+O15+B15+C15+E15+F15+G15+N15+D15</f>
        <v>0</v>
      </c>
      <c r="CJ15" s="144"/>
      <c r="CK15" s="144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>
        <f t="shared" si="3"/>
        <v>0</v>
      </c>
      <c r="DC15" s="147">
        <f t="shared" si="13"/>
        <v>0</v>
      </c>
    </row>
    <row r="16" spans="1:107" s="144" customFormat="1" ht="12" customHeight="1">
      <c r="A16" s="150" t="s">
        <v>6</v>
      </c>
      <c r="B16" s="123"/>
      <c r="C16" s="123"/>
      <c r="D16" s="123"/>
      <c r="E16" s="123"/>
      <c r="F16" s="123"/>
      <c r="G16" s="123"/>
      <c r="H16" s="216"/>
      <c r="I16" s="216"/>
      <c r="J16" s="216"/>
      <c r="K16" s="123"/>
      <c r="L16" s="123"/>
      <c r="M16" s="123">
        <f t="shared" si="4"/>
        <v>0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40">
        <f>SUM(Q16:AN16)</f>
        <v>0</v>
      </c>
      <c r="AP16" s="140">
        <f t="shared" si="5"/>
        <v>0</v>
      </c>
      <c r="AQ16" s="140"/>
      <c r="AR16" s="140"/>
      <c r="AS16" s="140">
        <f t="shared" si="6"/>
        <v>0</v>
      </c>
      <c r="AT16" s="140">
        <f t="shared" si="7"/>
        <v>0</v>
      </c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>
        <f>SUM(AU16:BG16)</f>
        <v>0</v>
      </c>
      <c r="BJ16" s="140">
        <f t="shared" si="8"/>
        <v>0</v>
      </c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>
        <f>SUM(BK16:CB16)</f>
        <v>0</v>
      </c>
      <c r="CD16" s="140">
        <f t="shared" si="9"/>
        <v>0</v>
      </c>
      <c r="CE16" s="140">
        <f t="shared" si="10"/>
        <v>0</v>
      </c>
      <c r="CF16" s="140">
        <f t="shared" si="10"/>
        <v>0</v>
      </c>
      <c r="CG16" s="141"/>
      <c r="CH16" s="142">
        <f t="shared" si="11"/>
        <v>0</v>
      </c>
      <c r="CI16" s="143">
        <f>M16+O16+B16+C16+E16+F16+G16+N16+D16</f>
        <v>0</v>
      </c>
      <c r="CL16" s="145"/>
      <c r="CM16" s="145"/>
      <c r="CN16" s="145"/>
      <c r="CO16" s="145"/>
      <c r="CP16" s="145"/>
      <c r="CQ16" s="145"/>
      <c r="CR16" s="145"/>
      <c r="CS16" s="145"/>
      <c r="CT16" s="145"/>
      <c r="CU16" s="170"/>
      <c r="CV16" s="145"/>
      <c r="CW16" s="145"/>
      <c r="CX16" s="145"/>
      <c r="CY16" s="145"/>
      <c r="CZ16" s="145"/>
      <c r="DA16" s="145"/>
      <c r="DB16" s="145">
        <f>SUM(CL16:DA16)</f>
        <v>0</v>
      </c>
      <c r="DC16" s="147">
        <f t="shared" si="13"/>
        <v>0</v>
      </c>
    </row>
    <row r="17" spans="1:107" s="172" customFormat="1" ht="25.5" customHeight="1">
      <c r="A17" s="313" t="s">
        <v>120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>
        <f t="shared" si="4"/>
        <v>0</v>
      </c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47">
        <f t="shared" si="0"/>
        <v>0</v>
      </c>
      <c r="AP17" s="140">
        <f t="shared" si="5"/>
        <v>0</v>
      </c>
      <c r="AQ17" s="147"/>
      <c r="AR17" s="147"/>
      <c r="AS17" s="140">
        <f t="shared" si="6"/>
        <v>0</v>
      </c>
      <c r="AT17" s="140">
        <f t="shared" si="7"/>
        <v>0</v>
      </c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>
        <f t="shared" si="1"/>
        <v>0</v>
      </c>
      <c r="BJ17" s="140">
        <f t="shared" si="8"/>
        <v>0</v>
      </c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>
        <f t="shared" si="2"/>
        <v>0</v>
      </c>
      <c r="CD17" s="147">
        <f t="shared" si="9"/>
        <v>0</v>
      </c>
      <c r="CE17" s="147">
        <f aca="true" t="shared" si="14" ref="CE17:CF20">AO17+BI17+CC17+AS17</f>
        <v>0</v>
      </c>
      <c r="CF17" s="147">
        <f t="shared" si="14"/>
        <v>0</v>
      </c>
      <c r="CG17" s="314"/>
      <c r="CH17" s="315">
        <f t="shared" si="11"/>
        <v>0</v>
      </c>
      <c r="CI17" s="316">
        <f t="shared" si="12"/>
        <v>0</v>
      </c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>
        <f t="shared" si="3"/>
        <v>0</v>
      </c>
      <c r="DC17" s="147">
        <f t="shared" si="13"/>
        <v>0</v>
      </c>
    </row>
    <row r="18" spans="1:107" s="144" customFormat="1" ht="12.75">
      <c r="A18" s="317" t="s">
        <v>7</v>
      </c>
      <c r="B18" s="123"/>
      <c r="C18" s="123"/>
      <c r="D18" s="123"/>
      <c r="E18" s="123"/>
      <c r="F18" s="123"/>
      <c r="G18" s="123"/>
      <c r="H18" s="216"/>
      <c r="I18" s="216"/>
      <c r="J18" s="216"/>
      <c r="K18" s="123"/>
      <c r="L18" s="123"/>
      <c r="M18" s="123">
        <f t="shared" si="4"/>
        <v>0</v>
      </c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40">
        <f t="shared" si="0"/>
        <v>0</v>
      </c>
      <c r="AP18" s="140">
        <f t="shared" si="5"/>
        <v>0</v>
      </c>
      <c r="AQ18" s="140"/>
      <c r="AR18" s="140"/>
      <c r="AS18" s="140">
        <f t="shared" si="6"/>
        <v>0</v>
      </c>
      <c r="AT18" s="140">
        <f t="shared" si="7"/>
        <v>0</v>
      </c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>
        <f t="shared" si="1"/>
        <v>0</v>
      </c>
      <c r="BJ18" s="140">
        <f t="shared" si="8"/>
        <v>0</v>
      </c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>
        <f t="shared" si="2"/>
        <v>0</v>
      </c>
      <c r="CD18" s="140">
        <f t="shared" si="9"/>
        <v>0</v>
      </c>
      <c r="CE18" s="140">
        <f t="shared" si="14"/>
        <v>0</v>
      </c>
      <c r="CF18" s="140">
        <f t="shared" si="14"/>
        <v>0</v>
      </c>
      <c r="CG18" s="141"/>
      <c r="CH18" s="142">
        <f t="shared" si="11"/>
        <v>0</v>
      </c>
      <c r="CI18" s="143">
        <f t="shared" si="12"/>
        <v>0</v>
      </c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>
        <f t="shared" si="3"/>
        <v>0</v>
      </c>
      <c r="DC18" s="147">
        <f t="shared" si="13"/>
        <v>0</v>
      </c>
    </row>
    <row r="19" spans="1:127" s="144" customFormat="1" ht="33.75" customHeight="1">
      <c r="A19" s="318" t="s">
        <v>8</v>
      </c>
      <c r="B19" s="123"/>
      <c r="C19" s="123"/>
      <c r="D19" s="123"/>
      <c r="E19" s="123"/>
      <c r="F19" s="123"/>
      <c r="G19" s="123"/>
      <c r="H19" s="216"/>
      <c r="I19" s="216"/>
      <c r="J19" s="216"/>
      <c r="K19" s="123"/>
      <c r="L19" s="123"/>
      <c r="M19" s="123">
        <f t="shared" si="4"/>
        <v>0</v>
      </c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40">
        <f t="shared" si="0"/>
        <v>0</v>
      </c>
      <c r="AP19" s="140">
        <f t="shared" si="5"/>
        <v>0</v>
      </c>
      <c r="AQ19" s="140"/>
      <c r="AR19" s="140"/>
      <c r="AS19" s="140">
        <f t="shared" si="6"/>
        <v>0</v>
      </c>
      <c r="AT19" s="140">
        <f t="shared" si="7"/>
        <v>0</v>
      </c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>
        <f t="shared" si="1"/>
        <v>0</v>
      </c>
      <c r="BJ19" s="140">
        <f t="shared" si="8"/>
        <v>0</v>
      </c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>
        <f t="shared" si="2"/>
        <v>0</v>
      </c>
      <c r="CD19" s="140">
        <f t="shared" si="9"/>
        <v>0</v>
      </c>
      <c r="CE19" s="140">
        <f t="shared" si="14"/>
        <v>0</v>
      </c>
      <c r="CF19" s="140">
        <f t="shared" si="14"/>
        <v>0</v>
      </c>
      <c r="CG19" s="141"/>
      <c r="CH19" s="142">
        <f t="shared" si="11"/>
        <v>0</v>
      </c>
      <c r="CI19" s="143">
        <f t="shared" si="12"/>
        <v>0</v>
      </c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>
        <f t="shared" si="3"/>
        <v>0</v>
      </c>
      <c r="DC19" s="147">
        <f t="shared" si="13"/>
        <v>0</v>
      </c>
      <c r="DT19" s="143">
        <f>AU19+AW19</f>
        <v>0</v>
      </c>
      <c r="DU19" s="143">
        <f>BI19-DT19</f>
        <v>0</v>
      </c>
      <c r="DV19" s="174" t="e">
        <f>DT19/BI19</f>
        <v>#DIV/0!</v>
      </c>
      <c r="DW19" s="174" t="e">
        <f>DU19/BI19</f>
        <v>#DIV/0!</v>
      </c>
    </row>
    <row r="20" spans="1:107" s="144" customFormat="1" ht="13.5" customHeight="1">
      <c r="A20" s="150" t="s">
        <v>123</v>
      </c>
      <c r="B20" s="123"/>
      <c r="C20" s="123"/>
      <c r="D20" s="123"/>
      <c r="E20" s="123"/>
      <c r="F20" s="123"/>
      <c r="G20" s="123"/>
      <c r="H20" s="216"/>
      <c r="I20" s="216"/>
      <c r="J20" s="216"/>
      <c r="K20" s="123"/>
      <c r="L20" s="123"/>
      <c r="M20" s="123">
        <f>SUM(H20:K20)</f>
        <v>0</v>
      </c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40">
        <f t="shared" si="0"/>
        <v>0</v>
      </c>
      <c r="AP20" s="140">
        <f t="shared" si="5"/>
        <v>0</v>
      </c>
      <c r="AQ20" s="140"/>
      <c r="AR20" s="140"/>
      <c r="AS20" s="140">
        <f t="shared" si="6"/>
        <v>0</v>
      </c>
      <c r="AT20" s="140">
        <f t="shared" si="7"/>
        <v>0</v>
      </c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>
        <f t="shared" si="1"/>
        <v>0</v>
      </c>
      <c r="BJ20" s="140">
        <f t="shared" si="8"/>
        <v>0</v>
      </c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>
        <f t="shared" si="2"/>
        <v>0</v>
      </c>
      <c r="CD20" s="140">
        <f t="shared" si="9"/>
        <v>0</v>
      </c>
      <c r="CE20" s="140">
        <f t="shared" si="14"/>
        <v>0</v>
      </c>
      <c r="CF20" s="140">
        <f t="shared" si="14"/>
        <v>0</v>
      </c>
      <c r="CG20" s="141"/>
      <c r="CH20" s="142">
        <f t="shared" si="11"/>
        <v>0</v>
      </c>
      <c r="CI20" s="143">
        <f t="shared" si="12"/>
        <v>0</v>
      </c>
      <c r="CJ20" s="143">
        <f>CI20-CH20</f>
        <v>0</v>
      </c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>
        <f t="shared" si="3"/>
        <v>0</v>
      </c>
      <c r="DC20" s="147">
        <f t="shared" si="13"/>
        <v>0</v>
      </c>
    </row>
    <row r="21" spans="1:107" s="144" customFormat="1" ht="12.75">
      <c r="A21" s="150" t="s">
        <v>9</v>
      </c>
      <c r="B21" s="123"/>
      <c r="C21" s="123"/>
      <c r="D21" s="123"/>
      <c r="E21" s="123"/>
      <c r="F21" s="123"/>
      <c r="G21" s="123"/>
      <c r="H21" s="216"/>
      <c r="I21" s="216"/>
      <c r="J21" s="216"/>
      <c r="K21" s="123"/>
      <c r="L21" s="123"/>
      <c r="M21" s="123">
        <f>SUM(H21:K21)</f>
        <v>0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40">
        <f aca="true" t="shared" si="15" ref="AO21:AO33">SUM(Q21:AN21)</f>
        <v>0</v>
      </c>
      <c r="AP21" s="140">
        <f t="shared" si="5"/>
        <v>0</v>
      </c>
      <c r="AQ21" s="140"/>
      <c r="AR21" s="140"/>
      <c r="AS21" s="140">
        <f t="shared" si="6"/>
        <v>0</v>
      </c>
      <c r="AT21" s="140">
        <f t="shared" si="7"/>
        <v>0</v>
      </c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>
        <f aca="true" t="shared" si="16" ref="BI21:BI50">SUM(AU21:BG21)</f>
        <v>0</v>
      </c>
      <c r="BJ21" s="140">
        <f t="shared" si="8"/>
        <v>0</v>
      </c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>
        <f aca="true" t="shared" si="17" ref="CC21:CC50">SUM(BK21:CB21)</f>
        <v>0</v>
      </c>
      <c r="CD21" s="140">
        <f t="shared" si="9"/>
        <v>0</v>
      </c>
      <c r="CE21" s="140">
        <f aca="true" t="shared" si="18" ref="CE21:CF27">AO21+BI21+CC21+AS21</f>
        <v>0</v>
      </c>
      <c r="CF21" s="140">
        <f t="shared" si="18"/>
        <v>0</v>
      </c>
      <c r="CG21" s="141"/>
      <c r="CH21" s="142">
        <f t="shared" si="11"/>
        <v>0</v>
      </c>
      <c r="CI21" s="143">
        <f>M21+O21+B21+C21+E21+F21+G21+N21</f>
        <v>0</v>
      </c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>
        <f aca="true" t="shared" si="19" ref="DB21:DB50">SUM(CL21:DA21)</f>
        <v>0</v>
      </c>
      <c r="DC21" s="147">
        <f t="shared" si="13"/>
        <v>0</v>
      </c>
    </row>
    <row r="22" spans="1:107" s="144" customFormat="1" ht="12.75">
      <c r="A22" s="150" t="s">
        <v>10</v>
      </c>
      <c r="B22" s="123"/>
      <c r="C22" s="123"/>
      <c r="D22" s="123"/>
      <c r="E22" s="123"/>
      <c r="F22" s="123"/>
      <c r="G22" s="123"/>
      <c r="H22" s="216"/>
      <c r="I22" s="216"/>
      <c r="J22" s="216"/>
      <c r="K22" s="123"/>
      <c r="L22" s="123"/>
      <c r="M22" s="123">
        <f>SUM(H22:K22)</f>
        <v>0</v>
      </c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40">
        <f>SUM(Q22:AN22)</f>
        <v>0</v>
      </c>
      <c r="AP22" s="140">
        <f t="shared" si="5"/>
        <v>0</v>
      </c>
      <c r="AQ22" s="140"/>
      <c r="AR22" s="140"/>
      <c r="AS22" s="140">
        <f t="shared" si="6"/>
        <v>0</v>
      </c>
      <c r="AT22" s="140">
        <f t="shared" si="7"/>
        <v>0</v>
      </c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>
        <f>SUM(AU22:BG22)</f>
        <v>0</v>
      </c>
      <c r="BJ22" s="140">
        <f t="shared" si="8"/>
        <v>0</v>
      </c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>
        <f>SUM(BK22:CB22)</f>
        <v>0</v>
      </c>
      <c r="CD22" s="140">
        <f>G22+O22-CC22</f>
        <v>0</v>
      </c>
      <c r="CE22" s="140">
        <f>AO22+BI22+CC22+AS22</f>
        <v>0</v>
      </c>
      <c r="CF22" s="140">
        <f>AP22+BJ22+CD22+AT22</f>
        <v>0</v>
      </c>
      <c r="CG22" s="141"/>
      <c r="CH22" s="142">
        <f>M22+N22+O22</f>
        <v>0</v>
      </c>
      <c r="CI22" s="143">
        <f>M22+O22+B22+C22+E22+F22+G22+N22+D22</f>
        <v>0</v>
      </c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>
        <f>SUM(CL22:DA22)</f>
        <v>0</v>
      </c>
      <c r="DC22" s="147">
        <f>N22+D22-DB22</f>
        <v>0</v>
      </c>
    </row>
    <row r="23" spans="1:107" s="144" customFormat="1" ht="12.75">
      <c r="A23" s="150" t="s">
        <v>11</v>
      </c>
      <c r="B23" s="123"/>
      <c r="C23" s="123"/>
      <c r="D23" s="123"/>
      <c r="E23" s="123"/>
      <c r="F23" s="123"/>
      <c r="G23" s="123"/>
      <c r="H23" s="216"/>
      <c r="I23" s="216"/>
      <c r="J23" s="216"/>
      <c r="K23" s="123"/>
      <c r="L23" s="123"/>
      <c r="M23" s="123">
        <f>SUM(H23:K23)</f>
        <v>0</v>
      </c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75"/>
      <c r="AG23" s="175"/>
      <c r="AH23" s="175"/>
      <c r="AI23" s="123"/>
      <c r="AJ23" s="123"/>
      <c r="AK23" s="123"/>
      <c r="AL23" s="123"/>
      <c r="AM23" s="123"/>
      <c r="AN23" s="123"/>
      <c r="AO23" s="140">
        <f t="shared" si="15"/>
        <v>0</v>
      </c>
      <c r="AP23" s="140">
        <f t="shared" si="5"/>
        <v>0</v>
      </c>
      <c r="AQ23" s="140"/>
      <c r="AR23" s="140"/>
      <c r="AS23" s="140">
        <f t="shared" si="6"/>
        <v>0</v>
      </c>
      <c r="AT23" s="140">
        <f t="shared" si="7"/>
        <v>0</v>
      </c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>
        <f t="shared" si="16"/>
        <v>0</v>
      </c>
      <c r="BJ23" s="140">
        <f t="shared" si="8"/>
        <v>0</v>
      </c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>
        <f t="shared" si="17"/>
        <v>0</v>
      </c>
      <c r="CD23" s="140">
        <f t="shared" si="9"/>
        <v>0</v>
      </c>
      <c r="CE23" s="140">
        <f t="shared" si="18"/>
        <v>0</v>
      </c>
      <c r="CF23" s="140">
        <f t="shared" si="18"/>
        <v>0</v>
      </c>
      <c r="CG23" s="141"/>
      <c r="CH23" s="142">
        <f t="shared" si="11"/>
        <v>0</v>
      </c>
      <c r="CI23" s="143">
        <f>M23+O23+B23+C23+E23+F23+G23+N23+D23</f>
        <v>0</v>
      </c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>
        <f t="shared" si="19"/>
        <v>0</v>
      </c>
      <c r="DC23" s="147">
        <f t="shared" si="13"/>
        <v>0</v>
      </c>
    </row>
    <row r="24" spans="1:107" s="144" customFormat="1" ht="12.75">
      <c r="A24" s="296"/>
      <c r="B24" s="123"/>
      <c r="C24" s="123"/>
      <c r="D24" s="123"/>
      <c r="E24" s="123"/>
      <c r="F24" s="123"/>
      <c r="G24" s="123"/>
      <c r="H24" s="216"/>
      <c r="I24" s="216"/>
      <c r="J24" s="216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40">
        <f t="shared" si="15"/>
        <v>0</v>
      </c>
      <c r="AP24" s="140">
        <f t="shared" si="5"/>
        <v>0</v>
      </c>
      <c r="AQ24" s="140"/>
      <c r="AR24" s="140"/>
      <c r="AS24" s="140">
        <f t="shared" si="6"/>
        <v>0</v>
      </c>
      <c r="AT24" s="140">
        <f t="shared" si="7"/>
        <v>0</v>
      </c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>
        <f t="shared" si="16"/>
        <v>0</v>
      </c>
      <c r="BJ24" s="140">
        <f t="shared" si="8"/>
        <v>0</v>
      </c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>
        <f t="shared" si="17"/>
        <v>0</v>
      </c>
      <c r="CD24" s="140">
        <f t="shared" si="9"/>
        <v>0</v>
      </c>
      <c r="CE24" s="140">
        <f t="shared" si="18"/>
        <v>0</v>
      </c>
      <c r="CF24" s="140">
        <f t="shared" si="18"/>
        <v>0</v>
      </c>
      <c r="CG24" s="141"/>
      <c r="CH24" s="142">
        <f t="shared" si="11"/>
        <v>0</v>
      </c>
      <c r="CI24" s="143">
        <f aca="true" t="shared" si="20" ref="CI24:CI41">M24+O24+B24+C24+E24+F24+G24+N24+D24</f>
        <v>0</v>
      </c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>
        <f t="shared" si="19"/>
        <v>0</v>
      </c>
      <c r="DC24" s="147">
        <f t="shared" si="13"/>
        <v>0</v>
      </c>
    </row>
    <row r="25" spans="1:107" s="144" customFormat="1" ht="12.75">
      <c r="A25" s="296"/>
      <c r="B25" s="123"/>
      <c r="C25" s="123"/>
      <c r="D25" s="123"/>
      <c r="E25" s="123"/>
      <c r="F25" s="123"/>
      <c r="G25" s="123"/>
      <c r="H25" s="216"/>
      <c r="I25" s="216"/>
      <c r="J25" s="216"/>
      <c r="K25" s="123"/>
      <c r="L25" s="123"/>
      <c r="M25" s="123">
        <f aca="true" t="shared" si="21" ref="M25:M56">SUM(H25:K25)</f>
        <v>0</v>
      </c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40">
        <f t="shared" si="15"/>
        <v>0</v>
      </c>
      <c r="AP25" s="140">
        <f t="shared" si="5"/>
        <v>0</v>
      </c>
      <c r="AQ25" s="140"/>
      <c r="AR25" s="140"/>
      <c r="AS25" s="140">
        <f t="shared" si="6"/>
        <v>0</v>
      </c>
      <c r="AT25" s="140">
        <f t="shared" si="7"/>
        <v>0</v>
      </c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>
        <f t="shared" si="16"/>
        <v>0</v>
      </c>
      <c r="BJ25" s="140">
        <f t="shared" si="8"/>
        <v>0</v>
      </c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>
        <f t="shared" si="17"/>
        <v>0</v>
      </c>
      <c r="CD25" s="140">
        <f t="shared" si="9"/>
        <v>0</v>
      </c>
      <c r="CE25" s="140">
        <f t="shared" si="18"/>
        <v>0</v>
      </c>
      <c r="CF25" s="140">
        <f t="shared" si="18"/>
        <v>0</v>
      </c>
      <c r="CG25" s="141"/>
      <c r="CH25" s="142">
        <f t="shared" si="11"/>
        <v>0</v>
      </c>
      <c r="CI25" s="143">
        <f t="shared" si="20"/>
        <v>0</v>
      </c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>
        <f t="shared" si="19"/>
        <v>0</v>
      </c>
      <c r="DC25" s="147">
        <f t="shared" si="13"/>
        <v>0</v>
      </c>
    </row>
    <row r="26" spans="1:107" s="144" customFormat="1" ht="12.75">
      <c r="A26" s="318" t="s">
        <v>12</v>
      </c>
      <c r="B26" s="123"/>
      <c r="C26" s="123"/>
      <c r="D26" s="123"/>
      <c r="E26" s="123"/>
      <c r="F26" s="123"/>
      <c r="G26" s="123"/>
      <c r="H26" s="216"/>
      <c r="I26" s="216"/>
      <c r="J26" s="216"/>
      <c r="K26" s="123"/>
      <c r="L26" s="123"/>
      <c r="M26" s="123">
        <f t="shared" si="21"/>
        <v>0</v>
      </c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40">
        <f t="shared" si="15"/>
        <v>0</v>
      </c>
      <c r="AP26" s="140">
        <f t="shared" si="5"/>
        <v>0</v>
      </c>
      <c r="AQ26" s="140"/>
      <c r="AR26" s="140"/>
      <c r="AS26" s="140">
        <f t="shared" si="6"/>
        <v>0</v>
      </c>
      <c r="AT26" s="140">
        <f t="shared" si="7"/>
        <v>0</v>
      </c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>
        <f t="shared" si="16"/>
        <v>0</v>
      </c>
      <c r="BJ26" s="140">
        <f t="shared" si="8"/>
        <v>0</v>
      </c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>
        <f t="shared" si="17"/>
        <v>0</v>
      </c>
      <c r="CD26" s="140">
        <f t="shared" si="9"/>
        <v>0</v>
      </c>
      <c r="CE26" s="140">
        <f t="shared" si="18"/>
        <v>0</v>
      </c>
      <c r="CF26" s="140">
        <f t="shared" si="18"/>
        <v>0</v>
      </c>
      <c r="CG26" s="141"/>
      <c r="CH26" s="142">
        <f t="shared" si="11"/>
        <v>0</v>
      </c>
      <c r="CI26" s="143">
        <f t="shared" si="20"/>
        <v>0</v>
      </c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>
        <f t="shared" si="19"/>
        <v>0</v>
      </c>
      <c r="DC26" s="147">
        <f t="shared" si="13"/>
        <v>0</v>
      </c>
    </row>
    <row r="27" spans="1:107" s="144" customFormat="1" ht="19.5" customHeight="1">
      <c r="A27" s="298"/>
      <c r="B27" s="123"/>
      <c r="C27" s="123"/>
      <c r="D27" s="123"/>
      <c r="E27" s="123"/>
      <c r="F27" s="123"/>
      <c r="G27" s="123"/>
      <c r="H27" s="216"/>
      <c r="I27" s="216"/>
      <c r="J27" s="216"/>
      <c r="K27" s="123"/>
      <c r="L27" s="123"/>
      <c r="M27" s="123">
        <f t="shared" si="21"/>
        <v>0</v>
      </c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40">
        <f t="shared" si="15"/>
        <v>0</v>
      </c>
      <c r="AP27" s="140">
        <f t="shared" si="5"/>
        <v>0</v>
      </c>
      <c r="AQ27" s="140"/>
      <c r="AR27" s="140"/>
      <c r="AS27" s="140">
        <f t="shared" si="6"/>
        <v>0</v>
      </c>
      <c r="AT27" s="140">
        <f t="shared" si="7"/>
        <v>0</v>
      </c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>
        <f t="shared" si="16"/>
        <v>0</v>
      </c>
      <c r="BJ27" s="140">
        <f t="shared" si="8"/>
        <v>0</v>
      </c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>
        <f t="shared" si="17"/>
        <v>0</v>
      </c>
      <c r="CD27" s="140">
        <f t="shared" si="9"/>
        <v>0</v>
      </c>
      <c r="CE27" s="140">
        <f t="shared" si="18"/>
        <v>0</v>
      </c>
      <c r="CF27" s="140">
        <f t="shared" si="18"/>
        <v>0</v>
      </c>
      <c r="CG27" s="141"/>
      <c r="CH27" s="142">
        <f t="shared" si="11"/>
        <v>0</v>
      </c>
      <c r="CI27" s="143">
        <f t="shared" si="20"/>
        <v>0</v>
      </c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>
        <f t="shared" si="19"/>
        <v>0</v>
      </c>
      <c r="DC27" s="147">
        <f t="shared" si="13"/>
        <v>0</v>
      </c>
    </row>
    <row r="28" spans="1:127" s="144" customFormat="1" ht="27" customHeight="1">
      <c r="A28" s="318" t="s">
        <v>13</v>
      </c>
      <c r="B28" s="123"/>
      <c r="C28" s="123"/>
      <c r="D28" s="123"/>
      <c r="E28" s="123"/>
      <c r="F28" s="123"/>
      <c r="G28" s="123"/>
      <c r="H28" s="216"/>
      <c r="I28" s="216"/>
      <c r="J28" s="216"/>
      <c r="K28" s="123"/>
      <c r="L28" s="123"/>
      <c r="M28" s="123">
        <f>SUM(H28:K28)</f>
        <v>0</v>
      </c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40">
        <f>SUM(Q28:AN28)</f>
        <v>0</v>
      </c>
      <c r="AP28" s="140">
        <f t="shared" si="5"/>
        <v>0</v>
      </c>
      <c r="AQ28" s="140"/>
      <c r="AR28" s="140"/>
      <c r="AS28" s="140">
        <f t="shared" si="6"/>
        <v>0</v>
      </c>
      <c r="AT28" s="140">
        <f t="shared" si="7"/>
        <v>0</v>
      </c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>
        <f>SUM(AU28:BG28)</f>
        <v>0</v>
      </c>
      <c r="BJ28" s="140">
        <f t="shared" si="8"/>
        <v>0</v>
      </c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>
        <f>SUM(BK28:CB28)</f>
        <v>0</v>
      </c>
      <c r="CD28" s="140">
        <f>G28+O28-CC28</f>
        <v>0</v>
      </c>
      <c r="CE28" s="140">
        <f aca="true" t="shared" si="22" ref="CE28:CF30">AO28+BI28+CC28+AS28</f>
        <v>0</v>
      </c>
      <c r="CF28" s="140">
        <f t="shared" si="22"/>
        <v>0</v>
      </c>
      <c r="CG28" s="141"/>
      <c r="CH28" s="142">
        <f>M28+N28+O28</f>
        <v>0</v>
      </c>
      <c r="CI28" s="143">
        <f>M28+O28+B28+C28+E28+F28+G28+N28+D28</f>
        <v>0</v>
      </c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>
        <f>SUM(CL28:DA28)</f>
        <v>0</v>
      </c>
      <c r="DC28" s="147">
        <f>N28+D28-DB28</f>
        <v>0</v>
      </c>
      <c r="DT28" s="143">
        <f>AU28+AW28</f>
        <v>0</v>
      </c>
      <c r="DU28" s="143">
        <f>BI28-DT28</f>
        <v>0</v>
      </c>
      <c r="DV28" s="174" t="e">
        <f>DT28/BI28</f>
        <v>#DIV/0!</v>
      </c>
      <c r="DW28" s="174" t="e">
        <f>DU28/BI28</f>
        <v>#DIV/0!</v>
      </c>
    </row>
    <row r="29" spans="1:107" s="144" customFormat="1" ht="12.75">
      <c r="A29" s="319" t="s">
        <v>14</v>
      </c>
      <c r="B29" s="161"/>
      <c r="C29" s="161"/>
      <c r="D29" s="161"/>
      <c r="E29" s="161"/>
      <c r="F29" s="161"/>
      <c r="G29" s="161"/>
      <c r="H29" s="320"/>
      <c r="I29" s="320"/>
      <c r="J29" s="320"/>
      <c r="K29" s="161"/>
      <c r="L29" s="161"/>
      <c r="M29" s="161">
        <f>SUM(H29:K29)</f>
        <v>0</v>
      </c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2">
        <f>SUM(Q29:AN29)</f>
        <v>0</v>
      </c>
      <c r="AP29" s="140">
        <f t="shared" si="5"/>
        <v>0</v>
      </c>
      <c r="AQ29" s="162"/>
      <c r="AR29" s="162"/>
      <c r="AS29" s="140">
        <f t="shared" si="6"/>
        <v>0</v>
      </c>
      <c r="AT29" s="140">
        <f t="shared" si="7"/>
        <v>0</v>
      </c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>
        <f>SUM(AU29:BG29)</f>
        <v>0</v>
      </c>
      <c r="BJ29" s="140">
        <f t="shared" si="8"/>
        <v>0</v>
      </c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>
        <f>SUM(BK29:CB29)</f>
        <v>0</v>
      </c>
      <c r="CD29" s="162">
        <f>G29+O29-CC29</f>
        <v>0</v>
      </c>
      <c r="CE29" s="162">
        <f t="shared" si="22"/>
        <v>0</v>
      </c>
      <c r="CF29" s="162">
        <f t="shared" si="22"/>
        <v>0</v>
      </c>
      <c r="CG29" s="321"/>
      <c r="CH29" s="322">
        <f>M29+N29+O29</f>
        <v>0</v>
      </c>
      <c r="CI29" s="143">
        <f>M29+O29+B29+C29+E29+F29+G29+N29+D29</f>
        <v>0</v>
      </c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>
        <f>SUM(CL29:DA29)</f>
        <v>0</v>
      </c>
      <c r="DC29" s="323">
        <f>N29+D29-DB29</f>
        <v>0</v>
      </c>
    </row>
    <row r="30" spans="1:107" s="144" customFormat="1" ht="12.75">
      <c r="A30" s="150" t="s">
        <v>15</v>
      </c>
      <c r="B30" s="123"/>
      <c r="C30" s="123"/>
      <c r="D30" s="123"/>
      <c r="E30" s="123"/>
      <c r="F30" s="123"/>
      <c r="G30" s="123"/>
      <c r="H30" s="216"/>
      <c r="I30" s="216"/>
      <c r="J30" s="216"/>
      <c r="K30" s="123"/>
      <c r="L30" s="123"/>
      <c r="M30" s="123">
        <f>SUM(H30:K30)</f>
        <v>0</v>
      </c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40">
        <f>SUM(Q30:AN30)</f>
        <v>0</v>
      </c>
      <c r="AP30" s="140">
        <f t="shared" si="5"/>
        <v>0</v>
      </c>
      <c r="AQ30" s="140"/>
      <c r="AR30" s="140"/>
      <c r="AS30" s="140">
        <f t="shared" si="6"/>
        <v>0</v>
      </c>
      <c r="AT30" s="140">
        <f t="shared" si="7"/>
        <v>0</v>
      </c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>
        <f>SUM(AU30:BG30)</f>
        <v>0</v>
      </c>
      <c r="BJ30" s="140">
        <f t="shared" si="8"/>
        <v>0</v>
      </c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>
        <f>SUM(BK30:CB30)</f>
        <v>0</v>
      </c>
      <c r="CD30" s="140">
        <f>G30+O30-CC30</f>
        <v>0</v>
      </c>
      <c r="CE30" s="140">
        <f t="shared" si="22"/>
        <v>0</v>
      </c>
      <c r="CF30" s="140">
        <f t="shared" si="22"/>
        <v>0</v>
      </c>
      <c r="CG30" s="141"/>
      <c r="CH30" s="142">
        <f>M30+N30+O30</f>
        <v>0</v>
      </c>
      <c r="CI30" s="143">
        <f>M30+O30+B30+C30+E30+F30+G30+N30+D30</f>
        <v>0</v>
      </c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>
        <f>SUM(CL30:DA30)</f>
        <v>0</v>
      </c>
      <c r="DC30" s="147">
        <f>N30+D30-DB30</f>
        <v>0</v>
      </c>
    </row>
    <row r="31" spans="1:107" s="144" customFormat="1" ht="12.75">
      <c r="A31" s="298"/>
      <c r="B31" s="123"/>
      <c r="C31" s="123"/>
      <c r="D31" s="123"/>
      <c r="E31" s="123"/>
      <c r="F31" s="123"/>
      <c r="G31" s="123"/>
      <c r="H31" s="216"/>
      <c r="I31" s="216"/>
      <c r="J31" s="216"/>
      <c r="K31" s="123"/>
      <c r="L31" s="123"/>
      <c r="M31" s="123">
        <f t="shared" si="21"/>
        <v>0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40">
        <f t="shared" si="15"/>
        <v>0</v>
      </c>
      <c r="AP31" s="140">
        <f t="shared" si="5"/>
        <v>0</v>
      </c>
      <c r="AQ31" s="140"/>
      <c r="AR31" s="140"/>
      <c r="AS31" s="140">
        <f t="shared" si="6"/>
        <v>0</v>
      </c>
      <c r="AT31" s="140">
        <f t="shared" si="7"/>
        <v>0</v>
      </c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>
        <f t="shared" si="16"/>
        <v>0</v>
      </c>
      <c r="BJ31" s="140">
        <f t="shared" si="8"/>
        <v>0</v>
      </c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>
        <f t="shared" si="17"/>
        <v>0</v>
      </c>
      <c r="CD31" s="140">
        <f t="shared" si="9"/>
        <v>0</v>
      </c>
      <c r="CE31" s="140">
        <f aca="true" t="shared" si="23" ref="CE31:CF35">AO31+BI31+CC31+AS31</f>
        <v>0</v>
      </c>
      <c r="CF31" s="140">
        <f t="shared" si="23"/>
        <v>0</v>
      </c>
      <c r="CG31" s="141"/>
      <c r="CH31" s="142">
        <f t="shared" si="11"/>
        <v>0</v>
      </c>
      <c r="CI31" s="143">
        <f t="shared" si="20"/>
        <v>0</v>
      </c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>
        <f t="shared" si="19"/>
        <v>0</v>
      </c>
      <c r="DC31" s="147">
        <f t="shared" si="13"/>
        <v>0</v>
      </c>
    </row>
    <row r="32" spans="1:107" s="144" customFormat="1" ht="12.75">
      <c r="A32" s="150" t="s">
        <v>16</v>
      </c>
      <c r="B32" s="123"/>
      <c r="C32" s="123"/>
      <c r="D32" s="123"/>
      <c r="E32" s="123"/>
      <c r="F32" s="123"/>
      <c r="G32" s="123"/>
      <c r="H32" s="216"/>
      <c r="I32" s="216"/>
      <c r="J32" s="216"/>
      <c r="K32" s="123"/>
      <c r="L32" s="123"/>
      <c r="M32" s="123">
        <f t="shared" si="21"/>
        <v>0</v>
      </c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40">
        <f t="shared" si="15"/>
        <v>0</v>
      </c>
      <c r="AP32" s="140">
        <f t="shared" si="5"/>
        <v>0</v>
      </c>
      <c r="AQ32" s="140"/>
      <c r="AR32" s="140"/>
      <c r="AS32" s="140">
        <f t="shared" si="6"/>
        <v>0</v>
      </c>
      <c r="AT32" s="140">
        <f t="shared" si="7"/>
        <v>0</v>
      </c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>
        <f t="shared" si="16"/>
        <v>0</v>
      </c>
      <c r="BJ32" s="140">
        <f t="shared" si="8"/>
        <v>0</v>
      </c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>
        <f t="shared" si="17"/>
        <v>0</v>
      </c>
      <c r="CD32" s="140">
        <f t="shared" si="9"/>
        <v>0</v>
      </c>
      <c r="CE32" s="140">
        <f t="shared" si="23"/>
        <v>0</v>
      </c>
      <c r="CF32" s="140">
        <f t="shared" si="23"/>
        <v>0</v>
      </c>
      <c r="CG32" s="141"/>
      <c r="CH32" s="142">
        <f t="shared" si="11"/>
        <v>0</v>
      </c>
      <c r="CI32" s="143">
        <f t="shared" si="20"/>
        <v>0</v>
      </c>
      <c r="CJ32" s="143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>
        <f t="shared" si="19"/>
        <v>0</v>
      </c>
      <c r="DC32" s="147">
        <f t="shared" si="13"/>
        <v>0</v>
      </c>
    </row>
    <row r="33" spans="1:107" s="149" customFormat="1" ht="21" customHeight="1">
      <c r="A33" s="324" t="s">
        <v>17</v>
      </c>
      <c r="B33" s="123"/>
      <c r="C33" s="123"/>
      <c r="D33" s="123"/>
      <c r="E33" s="123"/>
      <c r="F33" s="123"/>
      <c r="G33" s="123"/>
      <c r="H33" s="216"/>
      <c r="I33" s="216"/>
      <c r="J33" s="216"/>
      <c r="K33" s="123"/>
      <c r="L33" s="123"/>
      <c r="M33" s="123">
        <f t="shared" si="21"/>
        <v>0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40">
        <f t="shared" si="15"/>
        <v>0</v>
      </c>
      <c r="AP33" s="140">
        <f t="shared" si="5"/>
        <v>0</v>
      </c>
      <c r="AQ33" s="191"/>
      <c r="AR33" s="191"/>
      <c r="AS33" s="140">
        <f t="shared" si="6"/>
        <v>0</v>
      </c>
      <c r="AT33" s="140">
        <f t="shared" si="7"/>
        <v>0</v>
      </c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>
        <f t="shared" si="16"/>
        <v>0</v>
      </c>
      <c r="BJ33" s="140">
        <f t="shared" si="8"/>
        <v>0</v>
      </c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>
        <f t="shared" si="17"/>
        <v>0</v>
      </c>
      <c r="CD33" s="140">
        <f t="shared" si="9"/>
        <v>0</v>
      </c>
      <c r="CE33" s="140">
        <f t="shared" si="23"/>
        <v>0</v>
      </c>
      <c r="CF33" s="140">
        <f t="shared" si="23"/>
        <v>0</v>
      </c>
      <c r="CG33" s="141"/>
      <c r="CH33" s="142">
        <f t="shared" si="11"/>
        <v>0</v>
      </c>
      <c r="CI33" s="143">
        <f t="shared" si="20"/>
        <v>0</v>
      </c>
      <c r="CJ33" s="144"/>
      <c r="CK33" s="144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>
        <f t="shared" si="19"/>
        <v>0</v>
      </c>
      <c r="DC33" s="147">
        <f t="shared" si="13"/>
        <v>0</v>
      </c>
    </row>
    <row r="34" spans="1:107" s="176" customFormat="1" ht="25.5" customHeight="1">
      <c r="A34" s="325" t="s">
        <v>18</v>
      </c>
      <c r="B34" s="123"/>
      <c r="C34" s="123"/>
      <c r="D34" s="123"/>
      <c r="E34" s="123"/>
      <c r="F34" s="123"/>
      <c r="G34" s="123"/>
      <c r="H34" s="216"/>
      <c r="I34" s="216"/>
      <c r="J34" s="216"/>
      <c r="K34" s="123"/>
      <c r="L34" s="123"/>
      <c r="M34" s="123">
        <f t="shared" si="21"/>
        <v>0</v>
      </c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40">
        <f aca="true" t="shared" si="24" ref="AO34:AO39">SUM(Q34:AN34)</f>
        <v>0</v>
      </c>
      <c r="AP34" s="140">
        <f t="shared" si="5"/>
        <v>0</v>
      </c>
      <c r="AQ34" s="140"/>
      <c r="AR34" s="140"/>
      <c r="AS34" s="140">
        <f t="shared" si="6"/>
        <v>0</v>
      </c>
      <c r="AT34" s="140">
        <f t="shared" si="7"/>
        <v>0</v>
      </c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>
        <f t="shared" si="16"/>
        <v>0</v>
      </c>
      <c r="BJ34" s="140">
        <f t="shared" si="8"/>
        <v>0</v>
      </c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>
        <f t="shared" si="17"/>
        <v>0</v>
      </c>
      <c r="CD34" s="140">
        <f t="shared" si="9"/>
        <v>0</v>
      </c>
      <c r="CE34" s="140">
        <f t="shared" si="23"/>
        <v>0</v>
      </c>
      <c r="CF34" s="140">
        <f t="shared" si="23"/>
        <v>0</v>
      </c>
      <c r="CG34" s="141"/>
      <c r="CH34" s="142">
        <f t="shared" si="11"/>
        <v>0</v>
      </c>
      <c r="CI34" s="143">
        <f t="shared" si="20"/>
        <v>0</v>
      </c>
      <c r="CJ34" s="143"/>
      <c r="CK34" s="144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>
        <f t="shared" si="19"/>
        <v>0</v>
      </c>
      <c r="DC34" s="147">
        <f t="shared" si="13"/>
        <v>0</v>
      </c>
    </row>
    <row r="35" spans="1:107" s="144" customFormat="1" ht="12.75">
      <c r="A35" s="318" t="s">
        <v>19</v>
      </c>
      <c r="B35" s="123"/>
      <c r="C35" s="123"/>
      <c r="D35" s="123"/>
      <c r="E35" s="123"/>
      <c r="F35" s="123"/>
      <c r="G35" s="123"/>
      <c r="H35" s="216"/>
      <c r="I35" s="216"/>
      <c r="J35" s="216"/>
      <c r="K35" s="123"/>
      <c r="L35" s="123"/>
      <c r="M35" s="123">
        <f t="shared" si="21"/>
        <v>0</v>
      </c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40">
        <f t="shared" si="24"/>
        <v>0</v>
      </c>
      <c r="AP35" s="140">
        <f t="shared" si="5"/>
        <v>0</v>
      </c>
      <c r="AQ35" s="140"/>
      <c r="AR35" s="140"/>
      <c r="AS35" s="140">
        <f t="shared" si="6"/>
        <v>0</v>
      </c>
      <c r="AT35" s="140">
        <f t="shared" si="7"/>
        <v>0</v>
      </c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>
        <f t="shared" si="16"/>
        <v>0</v>
      </c>
      <c r="BJ35" s="140">
        <f t="shared" si="8"/>
        <v>0</v>
      </c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>
        <f t="shared" si="17"/>
        <v>0</v>
      </c>
      <c r="CD35" s="140">
        <f t="shared" si="9"/>
        <v>0</v>
      </c>
      <c r="CE35" s="140">
        <f t="shared" si="23"/>
        <v>0</v>
      </c>
      <c r="CF35" s="140">
        <f t="shared" si="23"/>
        <v>0</v>
      </c>
      <c r="CG35" s="141"/>
      <c r="CH35" s="142">
        <f t="shared" si="11"/>
        <v>0</v>
      </c>
      <c r="CI35" s="143">
        <f t="shared" si="20"/>
        <v>0</v>
      </c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>
        <f t="shared" si="19"/>
        <v>0</v>
      </c>
      <c r="DC35" s="147">
        <f t="shared" si="13"/>
        <v>0</v>
      </c>
    </row>
    <row r="36" spans="1:107" s="144" customFormat="1" ht="12.75">
      <c r="A36" s="150" t="s">
        <v>20</v>
      </c>
      <c r="B36" s="123"/>
      <c r="C36" s="123"/>
      <c r="D36" s="123"/>
      <c r="E36" s="123"/>
      <c r="F36" s="123"/>
      <c r="G36" s="123"/>
      <c r="H36" s="216"/>
      <c r="I36" s="216"/>
      <c r="J36" s="216"/>
      <c r="K36" s="123"/>
      <c r="L36" s="123"/>
      <c r="M36" s="123">
        <f t="shared" si="21"/>
        <v>0</v>
      </c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40">
        <f t="shared" si="24"/>
        <v>0</v>
      </c>
      <c r="AP36" s="140">
        <f t="shared" si="5"/>
        <v>0</v>
      </c>
      <c r="AQ36" s="140"/>
      <c r="AR36" s="140"/>
      <c r="AS36" s="140">
        <f t="shared" si="6"/>
        <v>0</v>
      </c>
      <c r="AT36" s="140">
        <f t="shared" si="7"/>
        <v>0</v>
      </c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>
        <f t="shared" si="16"/>
        <v>0</v>
      </c>
      <c r="BJ36" s="140">
        <f t="shared" si="8"/>
        <v>0</v>
      </c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>
        <f t="shared" si="17"/>
        <v>0</v>
      </c>
      <c r="CD36" s="140">
        <f t="shared" si="9"/>
        <v>0</v>
      </c>
      <c r="CE36" s="140">
        <f aca="true" t="shared" si="25" ref="CE36:CF39">AO36+BI36+CC36+AS36</f>
        <v>0</v>
      </c>
      <c r="CF36" s="140">
        <f t="shared" si="25"/>
        <v>0</v>
      </c>
      <c r="CG36" s="141"/>
      <c r="CH36" s="142">
        <f t="shared" si="11"/>
        <v>0</v>
      </c>
      <c r="CI36" s="143">
        <f t="shared" si="20"/>
        <v>0</v>
      </c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>
        <f t="shared" si="19"/>
        <v>0</v>
      </c>
      <c r="DC36" s="147">
        <f t="shared" si="13"/>
        <v>0</v>
      </c>
    </row>
    <row r="37" spans="1:107" s="144" customFormat="1" ht="12.75">
      <c r="A37" s="318" t="s">
        <v>21</v>
      </c>
      <c r="B37" s="123"/>
      <c r="C37" s="123"/>
      <c r="D37" s="123"/>
      <c r="E37" s="123"/>
      <c r="F37" s="123"/>
      <c r="G37" s="123"/>
      <c r="H37" s="216"/>
      <c r="I37" s="216"/>
      <c r="J37" s="216"/>
      <c r="K37" s="123"/>
      <c r="L37" s="123"/>
      <c r="M37" s="123">
        <f t="shared" si="21"/>
        <v>0</v>
      </c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40">
        <f t="shared" si="24"/>
        <v>0</v>
      </c>
      <c r="AP37" s="140">
        <f t="shared" si="5"/>
        <v>0</v>
      </c>
      <c r="AQ37" s="140"/>
      <c r="AR37" s="140"/>
      <c r="AS37" s="140">
        <f t="shared" si="6"/>
        <v>0</v>
      </c>
      <c r="AT37" s="140">
        <f t="shared" si="7"/>
        <v>0</v>
      </c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>
        <f t="shared" si="16"/>
        <v>0</v>
      </c>
      <c r="BJ37" s="140">
        <f t="shared" si="8"/>
        <v>0</v>
      </c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>
        <f t="shared" si="17"/>
        <v>0</v>
      </c>
      <c r="CD37" s="140">
        <f t="shared" si="9"/>
        <v>0</v>
      </c>
      <c r="CE37" s="140">
        <f t="shared" si="25"/>
        <v>0</v>
      </c>
      <c r="CF37" s="140">
        <f t="shared" si="25"/>
        <v>0</v>
      </c>
      <c r="CG37" s="141"/>
      <c r="CH37" s="142">
        <f t="shared" si="11"/>
        <v>0</v>
      </c>
      <c r="CI37" s="143">
        <f t="shared" si="20"/>
        <v>0</v>
      </c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>
        <f t="shared" si="19"/>
        <v>0</v>
      </c>
      <c r="DC37" s="147">
        <f t="shared" si="13"/>
        <v>0</v>
      </c>
    </row>
    <row r="38" spans="1:107" s="332" customFormat="1" ht="21.75" customHeight="1">
      <c r="A38" s="326" t="s">
        <v>22</v>
      </c>
      <c r="B38" s="327"/>
      <c r="C38" s="327"/>
      <c r="D38" s="327"/>
      <c r="E38" s="327"/>
      <c r="F38" s="327"/>
      <c r="G38" s="327"/>
      <c r="H38" s="328"/>
      <c r="I38" s="328"/>
      <c r="J38" s="328"/>
      <c r="K38" s="327"/>
      <c r="L38" s="327"/>
      <c r="M38" s="327">
        <f t="shared" si="21"/>
        <v>0</v>
      </c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9">
        <f t="shared" si="24"/>
        <v>0</v>
      </c>
      <c r="AP38" s="140">
        <f t="shared" si="5"/>
        <v>0</v>
      </c>
      <c r="AQ38" s="326"/>
      <c r="AR38" s="326"/>
      <c r="AS38" s="140">
        <f t="shared" si="6"/>
        <v>0</v>
      </c>
      <c r="AT38" s="140">
        <f t="shared" si="7"/>
        <v>0</v>
      </c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9">
        <f t="shared" si="16"/>
        <v>0</v>
      </c>
      <c r="BJ38" s="140">
        <f t="shared" si="8"/>
        <v>0</v>
      </c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26"/>
      <c r="BX38" s="326"/>
      <c r="BY38" s="326"/>
      <c r="BZ38" s="326"/>
      <c r="CA38" s="326"/>
      <c r="CB38" s="326"/>
      <c r="CC38" s="329">
        <f t="shared" si="17"/>
        <v>0</v>
      </c>
      <c r="CD38" s="329">
        <f t="shared" si="9"/>
        <v>0</v>
      </c>
      <c r="CE38" s="329">
        <f t="shared" si="25"/>
        <v>0</v>
      </c>
      <c r="CF38" s="329">
        <f t="shared" si="25"/>
        <v>0</v>
      </c>
      <c r="CG38" s="330"/>
      <c r="CH38" s="331">
        <f t="shared" si="11"/>
        <v>0</v>
      </c>
      <c r="CI38" s="332">
        <f t="shared" si="20"/>
        <v>0</v>
      </c>
      <c r="CL38" s="326"/>
      <c r="CM38" s="326"/>
      <c r="CN38" s="326"/>
      <c r="CO38" s="326"/>
      <c r="CP38" s="326"/>
      <c r="CQ38" s="326"/>
      <c r="CR38" s="326"/>
      <c r="CS38" s="326"/>
      <c r="CT38" s="326"/>
      <c r="CU38" s="326"/>
      <c r="CV38" s="326"/>
      <c r="CW38" s="326"/>
      <c r="CX38" s="326"/>
      <c r="CY38" s="326"/>
      <c r="CZ38" s="326"/>
      <c r="DA38" s="326"/>
      <c r="DB38" s="333">
        <f t="shared" si="19"/>
        <v>0</v>
      </c>
      <c r="DC38" s="334">
        <f t="shared" si="13"/>
        <v>0</v>
      </c>
    </row>
    <row r="39" spans="1:107" s="144" customFormat="1" ht="12.75">
      <c r="A39" s="150" t="s">
        <v>23</v>
      </c>
      <c r="B39" s="123"/>
      <c r="C39" s="123"/>
      <c r="D39" s="123"/>
      <c r="E39" s="123"/>
      <c r="F39" s="123"/>
      <c r="G39" s="123"/>
      <c r="H39" s="216"/>
      <c r="I39" s="216"/>
      <c r="J39" s="216"/>
      <c r="K39" s="123"/>
      <c r="L39" s="123"/>
      <c r="M39" s="123">
        <f t="shared" si="21"/>
        <v>0</v>
      </c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40">
        <f t="shared" si="24"/>
        <v>0</v>
      </c>
      <c r="AP39" s="140">
        <f t="shared" si="5"/>
        <v>0</v>
      </c>
      <c r="AQ39" s="140"/>
      <c r="AR39" s="140"/>
      <c r="AS39" s="140">
        <f t="shared" si="6"/>
        <v>0</v>
      </c>
      <c r="AT39" s="140">
        <f t="shared" si="7"/>
        <v>0</v>
      </c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>
        <f t="shared" si="16"/>
        <v>0</v>
      </c>
      <c r="BJ39" s="140">
        <f t="shared" si="8"/>
        <v>0</v>
      </c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>
        <f t="shared" si="17"/>
        <v>0</v>
      </c>
      <c r="CD39" s="140">
        <f t="shared" si="9"/>
        <v>0</v>
      </c>
      <c r="CE39" s="140">
        <f t="shared" si="25"/>
        <v>0</v>
      </c>
      <c r="CF39" s="140">
        <f t="shared" si="25"/>
        <v>0</v>
      </c>
      <c r="CG39" s="141"/>
      <c r="CH39" s="142">
        <f t="shared" si="11"/>
        <v>0</v>
      </c>
      <c r="CI39" s="143">
        <f t="shared" si="20"/>
        <v>0</v>
      </c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>
        <f t="shared" si="19"/>
        <v>0</v>
      </c>
      <c r="DC39" s="147">
        <f t="shared" si="13"/>
        <v>0</v>
      </c>
    </row>
    <row r="40" spans="1:127" s="144" customFormat="1" ht="12.75">
      <c r="A40" s="318" t="s">
        <v>24</v>
      </c>
      <c r="B40" s="123"/>
      <c r="C40" s="123"/>
      <c r="D40" s="123"/>
      <c r="E40" s="123"/>
      <c r="F40" s="123"/>
      <c r="G40" s="123"/>
      <c r="H40" s="216"/>
      <c r="I40" s="216"/>
      <c r="J40" s="216"/>
      <c r="K40" s="123"/>
      <c r="L40" s="123"/>
      <c r="M40" s="123">
        <f t="shared" si="21"/>
        <v>0</v>
      </c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40">
        <f aca="true" t="shared" si="26" ref="AO40:AO50">SUM(Q40:AN40)</f>
        <v>0</v>
      </c>
      <c r="AP40" s="140">
        <f t="shared" si="5"/>
        <v>0</v>
      </c>
      <c r="AQ40" s="140"/>
      <c r="AR40" s="140"/>
      <c r="AS40" s="140">
        <f t="shared" si="6"/>
        <v>0</v>
      </c>
      <c r="AT40" s="140">
        <f t="shared" si="7"/>
        <v>0</v>
      </c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>
        <f t="shared" si="16"/>
        <v>0</v>
      </c>
      <c r="BJ40" s="140">
        <f t="shared" si="8"/>
        <v>0</v>
      </c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>
        <f t="shared" si="17"/>
        <v>0</v>
      </c>
      <c r="CD40" s="140">
        <f t="shared" si="9"/>
        <v>0</v>
      </c>
      <c r="CE40" s="140">
        <f aca="true" t="shared" si="27" ref="CE40:CF43">AO40+BI40+CC40+AS40</f>
        <v>0</v>
      </c>
      <c r="CF40" s="140">
        <f t="shared" si="27"/>
        <v>0</v>
      </c>
      <c r="CG40" s="141"/>
      <c r="CH40" s="142">
        <f t="shared" si="11"/>
        <v>0</v>
      </c>
      <c r="CI40" s="143">
        <f t="shared" si="20"/>
        <v>0</v>
      </c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>
        <f t="shared" si="19"/>
        <v>0</v>
      </c>
      <c r="DC40" s="147">
        <f t="shared" si="13"/>
        <v>0</v>
      </c>
      <c r="DT40" s="143">
        <f>AU40+AW40</f>
        <v>0</v>
      </c>
      <c r="DU40" s="143">
        <f>BI40-DT40</f>
        <v>0</v>
      </c>
      <c r="DV40" s="174" t="e">
        <f>DT40/BI40</f>
        <v>#DIV/0!</v>
      </c>
      <c r="DW40" s="174" t="e">
        <f>DU40/BI40</f>
        <v>#DIV/0!</v>
      </c>
    </row>
    <row r="41" spans="1:107" s="144" customFormat="1" ht="12.75">
      <c r="A41" s="150" t="s">
        <v>25</v>
      </c>
      <c r="B41" s="123"/>
      <c r="C41" s="123"/>
      <c r="D41" s="123"/>
      <c r="E41" s="123"/>
      <c r="F41" s="123"/>
      <c r="G41" s="123"/>
      <c r="H41" s="216"/>
      <c r="I41" s="216"/>
      <c r="J41" s="216"/>
      <c r="K41" s="123"/>
      <c r="L41" s="123"/>
      <c r="M41" s="123">
        <f t="shared" si="21"/>
        <v>0</v>
      </c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40">
        <f t="shared" si="26"/>
        <v>0</v>
      </c>
      <c r="AP41" s="140">
        <f t="shared" si="5"/>
        <v>0</v>
      </c>
      <c r="AQ41" s="140"/>
      <c r="AR41" s="140"/>
      <c r="AS41" s="140">
        <f t="shared" si="6"/>
        <v>0</v>
      </c>
      <c r="AT41" s="140">
        <f t="shared" si="7"/>
        <v>0</v>
      </c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>
        <f t="shared" si="16"/>
        <v>0</v>
      </c>
      <c r="BJ41" s="140">
        <f t="shared" si="8"/>
        <v>0</v>
      </c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>
        <f t="shared" si="17"/>
        <v>0</v>
      </c>
      <c r="CD41" s="140">
        <f t="shared" si="9"/>
        <v>0</v>
      </c>
      <c r="CE41" s="140">
        <f t="shared" si="27"/>
        <v>0</v>
      </c>
      <c r="CF41" s="140">
        <f t="shared" si="27"/>
        <v>0</v>
      </c>
      <c r="CG41" s="141"/>
      <c r="CH41" s="142">
        <f t="shared" si="11"/>
        <v>0</v>
      </c>
      <c r="CI41" s="143">
        <f t="shared" si="20"/>
        <v>0</v>
      </c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>
        <f t="shared" si="19"/>
        <v>0</v>
      </c>
      <c r="DC41" s="147">
        <f t="shared" si="13"/>
        <v>0</v>
      </c>
    </row>
    <row r="42" spans="1:127" s="144" customFormat="1" ht="36" customHeight="1">
      <c r="A42" s="150" t="s">
        <v>26</v>
      </c>
      <c r="B42" s="123"/>
      <c r="C42" s="123"/>
      <c r="D42" s="123"/>
      <c r="E42" s="123"/>
      <c r="F42" s="123"/>
      <c r="G42" s="123"/>
      <c r="H42" s="216"/>
      <c r="I42" s="216"/>
      <c r="J42" s="216"/>
      <c r="K42" s="123"/>
      <c r="L42" s="123"/>
      <c r="M42" s="123">
        <f t="shared" si="21"/>
        <v>0</v>
      </c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40">
        <f t="shared" si="26"/>
        <v>0</v>
      </c>
      <c r="AP42" s="140">
        <f t="shared" si="5"/>
        <v>0</v>
      </c>
      <c r="AQ42" s="140"/>
      <c r="AR42" s="140"/>
      <c r="AS42" s="140">
        <f t="shared" si="6"/>
        <v>0</v>
      </c>
      <c r="AT42" s="140">
        <f t="shared" si="7"/>
        <v>0</v>
      </c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>
        <f t="shared" si="16"/>
        <v>0</v>
      </c>
      <c r="BJ42" s="140">
        <f t="shared" si="8"/>
        <v>0</v>
      </c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>
        <f t="shared" si="17"/>
        <v>0</v>
      </c>
      <c r="CD42" s="140">
        <f t="shared" si="9"/>
        <v>0</v>
      </c>
      <c r="CE42" s="140">
        <f t="shared" si="27"/>
        <v>0</v>
      </c>
      <c r="CF42" s="140">
        <f t="shared" si="27"/>
        <v>0</v>
      </c>
      <c r="CG42" s="141"/>
      <c r="CH42" s="142">
        <f t="shared" si="11"/>
        <v>0</v>
      </c>
      <c r="CI42" s="143">
        <f>M42+O42+B42+C42+E42+F42+G42+N42</f>
        <v>0</v>
      </c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>
        <f t="shared" si="19"/>
        <v>0</v>
      </c>
      <c r="DC42" s="147">
        <f t="shared" si="13"/>
        <v>0</v>
      </c>
      <c r="DT42" s="143">
        <f>AU42+AW42</f>
        <v>0</v>
      </c>
      <c r="DU42" s="143">
        <f>BI42-DT42</f>
        <v>0</v>
      </c>
      <c r="DV42" s="174" t="e">
        <f>DT42/BI42</f>
        <v>#DIV/0!</v>
      </c>
      <c r="DW42" s="174" t="e">
        <f>DU42/BI42</f>
        <v>#DIV/0!</v>
      </c>
    </row>
    <row r="43" spans="1:107" s="144" customFormat="1" ht="12.75">
      <c r="A43" s="318" t="s">
        <v>27</v>
      </c>
      <c r="B43" s="123"/>
      <c r="C43" s="123"/>
      <c r="D43" s="123"/>
      <c r="E43" s="123"/>
      <c r="F43" s="123"/>
      <c r="G43" s="123"/>
      <c r="H43" s="216"/>
      <c r="I43" s="216"/>
      <c r="J43" s="216"/>
      <c r="K43" s="123"/>
      <c r="L43" s="123"/>
      <c r="M43" s="123">
        <f t="shared" si="21"/>
        <v>0</v>
      </c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40">
        <f t="shared" si="26"/>
        <v>0</v>
      </c>
      <c r="AP43" s="140">
        <f t="shared" si="5"/>
        <v>0</v>
      </c>
      <c r="AQ43" s="140"/>
      <c r="AR43" s="140"/>
      <c r="AS43" s="140">
        <f t="shared" si="6"/>
        <v>0</v>
      </c>
      <c r="AT43" s="140">
        <f t="shared" si="7"/>
        <v>0</v>
      </c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>
        <f t="shared" si="16"/>
        <v>0</v>
      </c>
      <c r="BJ43" s="140">
        <f t="shared" si="8"/>
        <v>0</v>
      </c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>
        <f t="shared" si="17"/>
        <v>0</v>
      </c>
      <c r="CD43" s="140">
        <f t="shared" si="9"/>
        <v>0</v>
      </c>
      <c r="CE43" s="140">
        <f t="shared" si="27"/>
        <v>0</v>
      </c>
      <c r="CF43" s="140">
        <f t="shared" si="27"/>
        <v>0</v>
      </c>
      <c r="CG43" s="141"/>
      <c r="CH43" s="142">
        <f t="shared" si="11"/>
        <v>0</v>
      </c>
      <c r="CI43" s="143">
        <f>M43+O43+B43+C43+E43+F43+G43+N43+D43</f>
        <v>0</v>
      </c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>
        <f t="shared" si="19"/>
        <v>0</v>
      </c>
      <c r="DC43" s="147">
        <f t="shared" si="13"/>
        <v>0</v>
      </c>
    </row>
    <row r="44" spans="1:107" s="144" customFormat="1" ht="12.75">
      <c r="A44" s="298"/>
      <c r="B44" s="123"/>
      <c r="C44" s="123"/>
      <c r="D44" s="123"/>
      <c r="E44" s="123"/>
      <c r="F44" s="123"/>
      <c r="G44" s="123"/>
      <c r="H44" s="216"/>
      <c r="I44" s="216"/>
      <c r="J44" s="216"/>
      <c r="K44" s="123"/>
      <c r="L44" s="123"/>
      <c r="M44" s="123">
        <f t="shared" si="21"/>
        <v>0</v>
      </c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40">
        <f t="shared" si="26"/>
        <v>0</v>
      </c>
      <c r="AP44" s="140">
        <f t="shared" si="5"/>
        <v>0</v>
      </c>
      <c r="AQ44" s="140"/>
      <c r="AR44" s="140"/>
      <c r="AS44" s="140">
        <f t="shared" si="6"/>
        <v>0</v>
      </c>
      <c r="AT44" s="140">
        <f t="shared" si="7"/>
        <v>0</v>
      </c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>
        <f t="shared" si="16"/>
        <v>0</v>
      </c>
      <c r="BJ44" s="140">
        <f t="shared" si="8"/>
        <v>0</v>
      </c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>
        <f t="shared" si="17"/>
        <v>0</v>
      </c>
      <c r="CD44" s="140">
        <f aca="true" t="shared" si="28" ref="CD44:CD76">G44+O44-CC44</f>
        <v>0</v>
      </c>
      <c r="CE44" s="140">
        <f aca="true" t="shared" si="29" ref="CE44:CF50">AO44+BI44+CC44+AS44</f>
        <v>0</v>
      </c>
      <c r="CF44" s="140">
        <f t="shared" si="29"/>
        <v>0</v>
      </c>
      <c r="CG44" s="141"/>
      <c r="CH44" s="142">
        <f aca="true" t="shared" si="30" ref="CH44:CH76">M44+N44+O44</f>
        <v>0</v>
      </c>
      <c r="CI44" s="143">
        <f aca="true" t="shared" si="31" ref="CI44:CI59">M44+O44+B44+C44+E44+F44+G44+N44+D44</f>
        <v>0</v>
      </c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>
        <f t="shared" si="19"/>
        <v>0</v>
      </c>
      <c r="DC44" s="147">
        <f aca="true" t="shared" si="32" ref="DC44:DC76">N44+D44-DB44</f>
        <v>0</v>
      </c>
    </row>
    <row r="45" spans="1:127" s="184" customFormat="1" ht="24.75" customHeight="1">
      <c r="A45" s="335" t="s">
        <v>28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>
        <f t="shared" si="21"/>
        <v>0</v>
      </c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8">
        <f t="shared" si="26"/>
        <v>0</v>
      </c>
      <c r="AP45" s="140">
        <f t="shared" si="5"/>
        <v>0</v>
      </c>
      <c r="AQ45" s="179"/>
      <c r="AR45" s="178"/>
      <c r="AS45" s="140">
        <f t="shared" si="6"/>
        <v>0</v>
      </c>
      <c r="AT45" s="140">
        <f t="shared" si="7"/>
        <v>0</v>
      </c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>
        <f t="shared" si="16"/>
        <v>0</v>
      </c>
      <c r="BJ45" s="140">
        <f t="shared" si="8"/>
        <v>0</v>
      </c>
      <c r="BK45" s="180"/>
      <c r="BL45" s="178"/>
      <c r="BM45" s="178"/>
      <c r="BN45" s="180"/>
      <c r="BO45" s="178"/>
      <c r="BP45" s="178"/>
      <c r="BQ45" s="180"/>
      <c r="BR45" s="178"/>
      <c r="BS45" s="178"/>
      <c r="BT45" s="178"/>
      <c r="BU45" s="178"/>
      <c r="BV45" s="178"/>
      <c r="BW45" s="181"/>
      <c r="BX45" s="178"/>
      <c r="BY45" s="178"/>
      <c r="BZ45" s="178"/>
      <c r="CA45" s="178"/>
      <c r="CB45" s="178"/>
      <c r="CC45" s="178">
        <f t="shared" si="17"/>
        <v>0</v>
      </c>
      <c r="CD45" s="178">
        <f t="shared" si="28"/>
        <v>0</v>
      </c>
      <c r="CE45" s="178">
        <f t="shared" si="29"/>
        <v>0</v>
      </c>
      <c r="CF45" s="178">
        <f t="shared" si="29"/>
        <v>0</v>
      </c>
      <c r="CG45" s="336"/>
      <c r="CH45" s="337">
        <f t="shared" si="30"/>
        <v>0</v>
      </c>
      <c r="CI45" s="185">
        <f t="shared" si="31"/>
        <v>0</v>
      </c>
      <c r="CJ45" s="182"/>
      <c r="CK45" s="182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>
        <f t="shared" si="19"/>
        <v>0</v>
      </c>
      <c r="DC45" s="147">
        <f t="shared" si="32"/>
        <v>0</v>
      </c>
      <c r="DT45" s="185">
        <f>AU45+AW45</f>
        <v>0</v>
      </c>
      <c r="DU45" s="185">
        <f>BI45-DT45</f>
        <v>0</v>
      </c>
      <c r="DV45" s="186" t="e">
        <f>DT45/BI45</f>
        <v>#DIV/0!</v>
      </c>
      <c r="DW45" s="186" t="e">
        <f>DU45/BI45</f>
        <v>#DIV/0!</v>
      </c>
    </row>
    <row r="46" spans="1:127" s="144" customFormat="1" ht="12.75">
      <c r="A46" s="318" t="s">
        <v>29</v>
      </c>
      <c r="B46" s="123"/>
      <c r="C46" s="123"/>
      <c r="D46" s="123"/>
      <c r="E46" s="123"/>
      <c r="F46" s="123"/>
      <c r="G46" s="123"/>
      <c r="H46" s="216"/>
      <c r="I46" s="216"/>
      <c r="J46" s="216"/>
      <c r="K46" s="123"/>
      <c r="L46" s="123"/>
      <c r="M46" s="123">
        <f t="shared" si="21"/>
        <v>0</v>
      </c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40">
        <f t="shared" si="26"/>
        <v>0</v>
      </c>
      <c r="AP46" s="140">
        <f t="shared" si="5"/>
        <v>0</v>
      </c>
      <c r="AQ46" s="140"/>
      <c r="AR46" s="140"/>
      <c r="AS46" s="140">
        <f t="shared" si="6"/>
        <v>0</v>
      </c>
      <c r="AT46" s="140">
        <f t="shared" si="7"/>
        <v>0</v>
      </c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>
        <f t="shared" si="16"/>
        <v>0</v>
      </c>
      <c r="BJ46" s="140">
        <f t="shared" si="8"/>
        <v>0</v>
      </c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>
        <f t="shared" si="17"/>
        <v>0</v>
      </c>
      <c r="CD46" s="140">
        <f t="shared" si="28"/>
        <v>0</v>
      </c>
      <c r="CE46" s="140">
        <f t="shared" si="29"/>
        <v>0</v>
      </c>
      <c r="CF46" s="140">
        <f t="shared" si="29"/>
        <v>0</v>
      </c>
      <c r="CG46" s="141"/>
      <c r="CH46" s="142">
        <f t="shared" si="30"/>
        <v>0</v>
      </c>
      <c r="CI46" s="143">
        <f t="shared" si="31"/>
        <v>0</v>
      </c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>
        <f t="shared" si="19"/>
        <v>0</v>
      </c>
      <c r="DC46" s="147">
        <f t="shared" si="32"/>
        <v>0</v>
      </c>
      <c r="DT46" s="143">
        <f>AU46+AW46</f>
        <v>0</v>
      </c>
      <c r="DU46" s="143">
        <f>BI46-DT46</f>
        <v>0</v>
      </c>
      <c r="DV46" s="174" t="e">
        <f>DT46/BI46</f>
        <v>#DIV/0!</v>
      </c>
      <c r="DW46" s="174" t="e">
        <f>DU46/BI46</f>
        <v>#DIV/0!</v>
      </c>
    </row>
    <row r="47" spans="1:107" s="144" customFormat="1" ht="24.75" customHeight="1">
      <c r="A47" s="150" t="s">
        <v>30</v>
      </c>
      <c r="B47" s="123"/>
      <c r="C47" s="123"/>
      <c r="D47" s="123"/>
      <c r="E47" s="123"/>
      <c r="F47" s="123"/>
      <c r="G47" s="123"/>
      <c r="H47" s="216"/>
      <c r="I47" s="216"/>
      <c r="J47" s="216"/>
      <c r="K47" s="123"/>
      <c r="L47" s="123"/>
      <c r="M47" s="123">
        <f t="shared" si="21"/>
        <v>0</v>
      </c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40">
        <f t="shared" si="26"/>
        <v>0</v>
      </c>
      <c r="AP47" s="140">
        <f t="shared" si="5"/>
        <v>0</v>
      </c>
      <c r="AQ47" s="140"/>
      <c r="AR47" s="140"/>
      <c r="AS47" s="140">
        <f t="shared" si="6"/>
        <v>0</v>
      </c>
      <c r="AT47" s="140">
        <f t="shared" si="7"/>
        <v>0</v>
      </c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>
        <f t="shared" si="16"/>
        <v>0</v>
      </c>
      <c r="BJ47" s="140">
        <f t="shared" si="8"/>
        <v>0</v>
      </c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>
        <f t="shared" si="17"/>
        <v>0</v>
      </c>
      <c r="CD47" s="140">
        <f t="shared" si="28"/>
        <v>0</v>
      </c>
      <c r="CE47" s="140">
        <f t="shared" si="29"/>
        <v>0</v>
      </c>
      <c r="CF47" s="140">
        <f t="shared" si="29"/>
        <v>0</v>
      </c>
      <c r="CG47" s="141"/>
      <c r="CH47" s="142">
        <f t="shared" si="30"/>
        <v>0</v>
      </c>
      <c r="CI47" s="143">
        <f t="shared" si="31"/>
        <v>0</v>
      </c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>
        <f t="shared" si="19"/>
        <v>0</v>
      </c>
      <c r="DC47" s="147">
        <f t="shared" si="32"/>
        <v>0</v>
      </c>
    </row>
    <row r="48" spans="1:107" s="144" customFormat="1" ht="12" customHeight="1">
      <c r="A48" s="318" t="s">
        <v>31</v>
      </c>
      <c r="B48" s="123"/>
      <c r="C48" s="123"/>
      <c r="D48" s="123"/>
      <c r="E48" s="123"/>
      <c r="F48" s="123"/>
      <c r="G48" s="123"/>
      <c r="H48" s="216"/>
      <c r="I48" s="216"/>
      <c r="J48" s="216"/>
      <c r="K48" s="123"/>
      <c r="L48" s="123"/>
      <c r="M48" s="123">
        <f t="shared" si="21"/>
        <v>0</v>
      </c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40">
        <f t="shared" si="26"/>
        <v>0</v>
      </c>
      <c r="AP48" s="140">
        <f t="shared" si="5"/>
        <v>0</v>
      </c>
      <c r="AQ48" s="140"/>
      <c r="AR48" s="140"/>
      <c r="AS48" s="140">
        <f t="shared" si="6"/>
        <v>0</v>
      </c>
      <c r="AT48" s="140">
        <f t="shared" si="7"/>
        <v>0</v>
      </c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>
        <f t="shared" si="16"/>
        <v>0</v>
      </c>
      <c r="BJ48" s="140">
        <f t="shared" si="8"/>
        <v>0</v>
      </c>
      <c r="BK48" s="140"/>
      <c r="BL48" s="140"/>
      <c r="BM48" s="203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>
        <f t="shared" si="17"/>
        <v>0</v>
      </c>
      <c r="CD48" s="140">
        <f t="shared" si="28"/>
        <v>0</v>
      </c>
      <c r="CE48" s="140">
        <f t="shared" si="29"/>
        <v>0</v>
      </c>
      <c r="CF48" s="140">
        <f t="shared" si="29"/>
        <v>0</v>
      </c>
      <c r="CG48" s="141"/>
      <c r="CH48" s="142">
        <f t="shared" si="30"/>
        <v>0</v>
      </c>
      <c r="CI48" s="143">
        <f t="shared" si="31"/>
        <v>0</v>
      </c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>
        <f t="shared" si="19"/>
        <v>0</v>
      </c>
      <c r="DC48" s="147">
        <f t="shared" si="32"/>
        <v>0</v>
      </c>
    </row>
    <row r="49" spans="1:107" s="345" customFormat="1" ht="12.75">
      <c r="A49" s="338" t="s">
        <v>202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>
        <f t="shared" si="21"/>
        <v>0</v>
      </c>
      <c r="N49" s="169"/>
      <c r="O49" s="169"/>
      <c r="P49" s="169"/>
      <c r="Q49" s="339"/>
      <c r="R49" s="340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41">
        <f t="shared" si="26"/>
        <v>0</v>
      </c>
      <c r="AP49" s="140">
        <f t="shared" si="5"/>
        <v>0</v>
      </c>
      <c r="AQ49" s="341"/>
      <c r="AR49" s="341"/>
      <c r="AS49" s="140">
        <f t="shared" si="6"/>
        <v>0</v>
      </c>
      <c r="AT49" s="140">
        <f t="shared" si="7"/>
        <v>0</v>
      </c>
      <c r="AU49" s="342"/>
      <c r="AV49" s="342"/>
      <c r="AW49" s="342"/>
      <c r="AX49" s="342"/>
      <c r="AY49" s="342"/>
      <c r="AZ49" s="342"/>
      <c r="BA49" s="342"/>
      <c r="BB49" s="342"/>
      <c r="BC49" s="342"/>
      <c r="BD49" s="342"/>
      <c r="BE49" s="342"/>
      <c r="BF49" s="342"/>
      <c r="BG49" s="342"/>
      <c r="BH49" s="342"/>
      <c r="BI49" s="341">
        <f t="shared" si="16"/>
        <v>0</v>
      </c>
      <c r="BJ49" s="140">
        <f t="shared" si="8"/>
        <v>0</v>
      </c>
      <c r="BK49" s="339"/>
      <c r="BL49" s="342"/>
      <c r="BM49" s="342"/>
      <c r="BN49" s="342"/>
      <c r="BO49" s="342"/>
      <c r="BP49" s="342"/>
      <c r="BQ49" s="342"/>
      <c r="BR49" s="342"/>
      <c r="BS49" s="342"/>
      <c r="BT49" s="342"/>
      <c r="BU49" s="342"/>
      <c r="BV49" s="342"/>
      <c r="BW49" s="342"/>
      <c r="BX49" s="342"/>
      <c r="BY49" s="342"/>
      <c r="BZ49" s="342"/>
      <c r="CA49" s="342"/>
      <c r="CB49" s="342"/>
      <c r="CC49" s="341">
        <f t="shared" si="17"/>
        <v>0</v>
      </c>
      <c r="CD49" s="341">
        <f t="shared" si="28"/>
        <v>0</v>
      </c>
      <c r="CE49" s="341">
        <f t="shared" si="29"/>
        <v>0</v>
      </c>
      <c r="CF49" s="341">
        <f t="shared" si="29"/>
        <v>0</v>
      </c>
      <c r="CG49" s="343"/>
      <c r="CH49" s="344">
        <f t="shared" si="30"/>
        <v>0</v>
      </c>
      <c r="CI49" s="345">
        <f t="shared" si="31"/>
        <v>0</v>
      </c>
      <c r="CJ49" s="346"/>
      <c r="CK49" s="346"/>
      <c r="CL49" s="339"/>
      <c r="CM49" s="342"/>
      <c r="CN49" s="342"/>
      <c r="CO49" s="342"/>
      <c r="CP49" s="342"/>
      <c r="CQ49" s="342"/>
      <c r="CR49" s="342"/>
      <c r="CS49" s="342"/>
      <c r="CT49" s="342"/>
      <c r="CU49" s="342"/>
      <c r="CV49" s="342"/>
      <c r="CW49" s="342"/>
      <c r="CX49" s="342"/>
      <c r="CY49" s="342"/>
      <c r="CZ49" s="342"/>
      <c r="DA49" s="347"/>
      <c r="DB49" s="347">
        <f t="shared" si="19"/>
        <v>0</v>
      </c>
      <c r="DC49" s="348">
        <f>N49+D49-DB49</f>
        <v>0</v>
      </c>
    </row>
    <row r="50" spans="1:107" s="144" customFormat="1" ht="12.75">
      <c r="A50" s="318" t="s">
        <v>32</v>
      </c>
      <c r="B50" s="123"/>
      <c r="C50" s="123"/>
      <c r="D50" s="123"/>
      <c r="E50" s="123"/>
      <c r="F50" s="123"/>
      <c r="G50" s="123"/>
      <c r="H50" s="216"/>
      <c r="I50" s="216"/>
      <c r="J50" s="216"/>
      <c r="K50" s="123"/>
      <c r="L50" s="123"/>
      <c r="M50" s="123">
        <f t="shared" si="21"/>
        <v>0</v>
      </c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40">
        <f t="shared" si="26"/>
        <v>0</v>
      </c>
      <c r="AP50" s="140">
        <f t="shared" si="5"/>
        <v>0</v>
      </c>
      <c r="AQ50" s="140"/>
      <c r="AR50" s="140"/>
      <c r="AS50" s="140">
        <f t="shared" si="6"/>
        <v>0</v>
      </c>
      <c r="AT50" s="140">
        <f t="shared" si="7"/>
        <v>0</v>
      </c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>
        <f t="shared" si="16"/>
        <v>0</v>
      </c>
      <c r="BJ50" s="140">
        <f t="shared" si="8"/>
        <v>0</v>
      </c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>
        <f t="shared" si="17"/>
        <v>0</v>
      </c>
      <c r="CD50" s="140">
        <f t="shared" si="28"/>
        <v>0</v>
      </c>
      <c r="CE50" s="140">
        <f t="shared" si="29"/>
        <v>0</v>
      </c>
      <c r="CF50" s="140">
        <f t="shared" si="29"/>
        <v>0</v>
      </c>
      <c r="CG50" s="141"/>
      <c r="CH50" s="142">
        <f t="shared" si="30"/>
        <v>0</v>
      </c>
      <c r="CI50" s="143">
        <f t="shared" si="31"/>
        <v>0</v>
      </c>
      <c r="CL50" s="170"/>
      <c r="CM50" s="170"/>
      <c r="CN50" s="170"/>
      <c r="CO50" s="145"/>
      <c r="CP50" s="145"/>
      <c r="CQ50" s="145"/>
      <c r="CR50" s="145"/>
      <c r="CS50" s="170"/>
      <c r="CT50" s="170"/>
      <c r="CU50" s="170"/>
      <c r="CV50" s="145"/>
      <c r="CW50" s="145"/>
      <c r="CX50" s="145"/>
      <c r="CY50" s="145"/>
      <c r="CZ50" s="145"/>
      <c r="DA50" s="145"/>
      <c r="DB50" s="145">
        <f t="shared" si="19"/>
        <v>0</v>
      </c>
      <c r="DC50" s="147">
        <f>N50+D50-DB50</f>
        <v>0</v>
      </c>
    </row>
    <row r="51" spans="1:107" s="144" customFormat="1" ht="12.75">
      <c r="A51" s="318" t="s">
        <v>33</v>
      </c>
      <c r="B51" s="123"/>
      <c r="C51" s="123"/>
      <c r="D51" s="123"/>
      <c r="E51" s="123"/>
      <c r="F51" s="123"/>
      <c r="G51" s="123"/>
      <c r="H51" s="216"/>
      <c r="I51" s="216"/>
      <c r="J51" s="216"/>
      <c r="K51" s="123"/>
      <c r="L51" s="123"/>
      <c r="M51" s="123">
        <f t="shared" si="21"/>
        <v>0</v>
      </c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40">
        <f>SUM(Q51:AN51)</f>
        <v>0</v>
      </c>
      <c r="AP51" s="140">
        <f t="shared" si="5"/>
        <v>0</v>
      </c>
      <c r="AQ51" s="140"/>
      <c r="AR51" s="140"/>
      <c r="AS51" s="140">
        <f t="shared" si="6"/>
        <v>0</v>
      </c>
      <c r="AT51" s="140">
        <f t="shared" si="7"/>
        <v>0</v>
      </c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>
        <f>SUM(AU51:BG51)</f>
        <v>0</v>
      </c>
      <c r="BJ51" s="140">
        <f t="shared" si="8"/>
        <v>0</v>
      </c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>
        <f>SUM(BK51:CB51)</f>
        <v>0</v>
      </c>
      <c r="CD51" s="140">
        <f t="shared" si="28"/>
        <v>0</v>
      </c>
      <c r="CE51" s="140">
        <f aca="true" t="shared" si="33" ref="CE51:CE67">AO51+BI51+CC51+AS51</f>
        <v>0</v>
      </c>
      <c r="CF51" s="140">
        <f aca="true" t="shared" si="34" ref="CF51:CF60">AP51+BJ51+CD51+AT51</f>
        <v>0</v>
      </c>
      <c r="CG51" s="141"/>
      <c r="CH51" s="142">
        <f t="shared" si="30"/>
        <v>0</v>
      </c>
      <c r="CI51" s="143">
        <f t="shared" si="31"/>
        <v>0</v>
      </c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>
        <f>SUM(CL51:DA51)</f>
        <v>0</v>
      </c>
      <c r="DC51" s="147">
        <f t="shared" si="32"/>
        <v>0</v>
      </c>
    </row>
    <row r="52" spans="1:107" s="144" customFormat="1" ht="12.75">
      <c r="A52" s="318" t="s">
        <v>34</v>
      </c>
      <c r="B52" s="123"/>
      <c r="C52" s="123"/>
      <c r="D52" s="123"/>
      <c r="E52" s="123"/>
      <c r="F52" s="123"/>
      <c r="G52" s="123"/>
      <c r="H52" s="216"/>
      <c r="I52" s="216"/>
      <c r="J52" s="216"/>
      <c r="K52" s="123"/>
      <c r="L52" s="123"/>
      <c r="M52" s="123">
        <f t="shared" si="21"/>
        <v>0</v>
      </c>
      <c r="N52" s="123"/>
      <c r="O52" s="123"/>
      <c r="P52" s="123"/>
      <c r="Q52" s="123"/>
      <c r="R52" s="123"/>
      <c r="S52" s="123"/>
      <c r="T52" s="123"/>
      <c r="U52" s="123"/>
      <c r="V52" s="123"/>
      <c r="W52" s="175"/>
      <c r="X52" s="123"/>
      <c r="Y52" s="123"/>
      <c r="Z52" s="175"/>
      <c r="AA52" s="123"/>
      <c r="AB52" s="123"/>
      <c r="AC52" s="123"/>
      <c r="AD52" s="123"/>
      <c r="AE52" s="123"/>
      <c r="AF52" s="175"/>
      <c r="AG52" s="175"/>
      <c r="AH52" s="123"/>
      <c r="AI52" s="123"/>
      <c r="AJ52" s="123"/>
      <c r="AK52" s="123"/>
      <c r="AL52" s="123"/>
      <c r="AM52" s="123"/>
      <c r="AN52" s="123"/>
      <c r="AO52" s="140">
        <f>SUM(Q52:AN52)</f>
        <v>0</v>
      </c>
      <c r="AP52" s="140">
        <f t="shared" si="5"/>
        <v>0</v>
      </c>
      <c r="AQ52" s="140"/>
      <c r="AR52" s="140"/>
      <c r="AS52" s="140">
        <f t="shared" si="6"/>
        <v>0</v>
      </c>
      <c r="AT52" s="140">
        <f t="shared" si="7"/>
        <v>0</v>
      </c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>
        <f>SUM(AU52:BG52)</f>
        <v>0</v>
      </c>
      <c r="BJ52" s="140">
        <f t="shared" si="8"/>
        <v>0</v>
      </c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>
        <f>SUM(BK52:CB52)</f>
        <v>0</v>
      </c>
      <c r="CD52" s="140">
        <f t="shared" si="28"/>
        <v>0</v>
      </c>
      <c r="CE52" s="140">
        <f t="shared" si="33"/>
        <v>0</v>
      </c>
      <c r="CF52" s="140">
        <f t="shared" si="34"/>
        <v>0</v>
      </c>
      <c r="CG52" s="141"/>
      <c r="CH52" s="142">
        <f t="shared" si="30"/>
        <v>0</v>
      </c>
      <c r="CI52" s="143">
        <f t="shared" si="31"/>
        <v>0</v>
      </c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>
        <f>SUM(CL52:DA52)</f>
        <v>0</v>
      </c>
      <c r="DC52" s="147">
        <f t="shared" si="32"/>
        <v>0</v>
      </c>
    </row>
    <row r="53" spans="1:107" s="199" customFormat="1" ht="12.75" customHeight="1">
      <c r="A53" s="197" t="s">
        <v>215</v>
      </c>
      <c r="B53" s="123"/>
      <c r="C53" s="123"/>
      <c r="D53" s="123"/>
      <c r="E53" s="123"/>
      <c r="F53" s="123"/>
      <c r="G53" s="123"/>
      <c r="H53" s="216"/>
      <c r="I53" s="216"/>
      <c r="J53" s="216"/>
      <c r="K53" s="123"/>
      <c r="L53" s="123"/>
      <c r="M53" s="123">
        <f t="shared" si="21"/>
        <v>0</v>
      </c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40">
        <f>SUM(Q53:AN53)</f>
        <v>0</v>
      </c>
      <c r="AP53" s="140">
        <f t="shared" si="5"/>
        <v>0</v>
      </c>
      <c r="AQ53" s="197"/>
      <c r="AR53" s="197"/>
      <c r="AS53" s="140">
        <f t="shared" si="6"/>
        <v>0</v>
      </c>
      <c r="AT53" s="140">
        <f t="shared" si="7"/>
        <v>0</v>
      </c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>
        <f>SUM(AU53:BG53)</f>
        <v>0</v>
      </c>
      <c r="BJ53" s="140">
        <f t="shared" si="8"/>
        <v>0</v>
      </c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>
        <f>SUM(BK53:CB53)</f>
        <v>0</v>
      </c>
      <c r="CD53" s="140">
        <f t="shared" si="28"/>
        <v>0</v>
      </c>
      <c r="CE53" s="140">
        <f t="shared" si="33"/>
        <v>0</v>
      </c>
      <c r="CF53" s="140">
        <f t="shared" si="34"/>
        <v>0</v>
      </c>
      <c r="CG53" s="141"/>
      <c r="CH53" s="142">
        <f t="shared" si="30"/>
        <v>0</v>
      </c>
      <c r="CI53" s="143">
        <f t="shared" si="31"/>
        <v>0</v>
      </c>
      <c r="CJ53" s="198"/>
      <c r="CK53" s="198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>
        <f>SUM(CL53:DA53)</f>
        <v>0</v>
      </c>
      <c r="DC53" s="147">
        <f t="shared" si="32"/>
        <v>0</v>
      </c>
    </row>
    <row r="54" spans="1:107" s="144" customFormat="1" ht="12.75">
      <c r="A54" s="318" t="s">
        <v>35</v>
      </c>
      <c r="B54" s="123"/>
      <c r="C54" s="123"/>
      <c r="D54" s="123"/>
      <c r="E54" s="123"/>
      <c r="F54" s="123"/>
      <c r="G54" s="123"/>
      <c r="H54" s="216"/>
      <c r="I54" s="216"/>
      <c r="J54" s="216"/>
      <c r="K54" s="123"/>
      <c r="L54" s="123"/>
      <c r="M54" s="123">
        <f t="shared" si="21"/>
        <v>0</v>
      </c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40">
        <f>SUM(Q54:AN54)</f>
        <v>0</v>
      </c>
      <c r="AP54" s="140">
        <f t="shared" si="5"/>
        <v>0</v>
      </c>
      <c r="AQ54" s="140"/>
      <c r="AR54" s="140"/>
      <c r="AS54" s="140">
        <f t="shared" si="6"/>
        <v>0</v>
      </c>
      <c r="AT54" s="140">
        <f t="shared" si="7"/>
        <v>0</v>
      </c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>
        <f>SUM(AU54:BG54)</f>
        <v>0</v>
      </c>
      <c r="BJ54" s="140">
        <f t="shared" si="8"/>
        <v>0</v>
      </c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>
        <f>SUM(BK54:CB54)</f>
        <v>0</v>
      </c>
      <c r="CD54" s="140">
        <f t="shared" si="28"/>
        <v>0</v>
      </c>
      <c r="CE54" s="140">
        <f t="shared" si="33"/>
        <v>0</v>
      </c>
      <c r="CF54" s="140">
        <f t="shared" si="34"/>
        <v>0</v>
      </c>
      <c r="CG54" s="141"/>
      <c r="CH54" s="142">
        <f t="shared" si="30"/>
        <v>0</v>
      </c>
      <c r="CI54" s="143">
        <f t="shared" si="31"/>
        <v>0</v>
      </c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>
        <f>SUM(CL54:DA54)</f>
        <v>0</v>
      </c>
      <c r="DC54" s="147">
        <f t="shared" si="32"/>
        <v>0</v>
      </c>
    </row>
    <row r="55" spans="1:107" s="144" customFormat="1" ht="12.75">
      <c r="A55" s="349" t="s">
        <v>36</v>
      </c>
      <c r="B55" s="123"/>
      <c r="C55" s="123"/>
      <c r="D55" s="123"/>
      <c r="E55" s="123"/>
      <c r="F55" s="123"/>
      <c r="G55" s="123"/>
      <c r="H55" s="216"/>
      <c r="I55" s="216"/>
      <c r="J55" s="216"/>
      <c r="K55" s="123"/>
      <c r="L55" s="123"/>
      <c r="M55" s="123">
        <f>SUM(H55:K55)</f>
        <v>0</v>
      </c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203"/>
      <c r="AC55" s="140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40">
        <f>SUM(Q55:AN55)</f>
        <v>0</v>
      </c>
      <c r="AP55" s="140">
        <f t="shared" si="5"/>
        <v>0</v>
      </c>
      <c r="AQ55" s="140"/>
      <c r="AR55" s="140"/>
      <c r="AS55" s="140">
        <f t="shared" si="6"/>
        <v>0</v>
      </c>
      <c r="AT55" s="140">
        <f t="shared" si="7"/>
        <v>0</v>
      </c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>
        <f>SUM(AU55:BG55)</f>
        <v>0</v>
      </c>
      <c r="BJ55" s="140">
        <f t="shared" si="8"/>
        <v>0</v>
      </c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>
        <f>SUM(BK55:CB55)</f>
        <v>0</v>
      </c>
      <c r="CD55" s="140">
        <f>G55+O55-CC55</f>
        <v>0</v>
      </c>
      <c r="CE55" s="140">
        <f t="shared" si="33"/>
        <v>0</v>
      </c>
      <c r="CF55" s="140">
        <f t="shared" si="34"/>
        <v>0</v>
      </c>
      <c r="CG55" s="141"/>
      <c r="CH55" s="142">
        <f>M55+N55+O55</f>
        <v>0</v>
      </c>
      <c r="CI55" s="143">
        <f>M55+O55+B55+C55+E55+F55+G55+N55+D55</f>
        <v>0</v>
      </c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>
        <f>SUM(CL55:DA55)</f>
        <v>0</v>
      </c>
      <c r="DC55" s="147">
        <f>N55+D55-DB55</f>
        <v>0</v>
      </c>
    </row>
    <row r="56" spans="1:107" s="144" customFormat="1" ht="12.75">
      <c r="A56" s="298"/>
      <c r="B56" s="123"/>
      <c r="C56" s="123"/>
      <c r="D56" s="123"/>
      <c r="E56" s="123"/>
      <c r="F56" s="123"/>
      <c r="G56" s="123"/>
      <c r="H56" s="216"/>
      <c r="I56" s="216"/>
      <c r="J56" s="216"/>
      <c r="K56" s="123"/>
      <c r="L56" s="123"/>
      <c r="M56" s="123">
        <f t="shared" si="21"/>
        <v>0</v>
      </c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40">
        <f aca="true" t="shared" si="35" ref="AO56:AO76">SUM(Q56:AN56)</f>
        <v>0</v>
      </c>
      <c r="AP56" s="140">
        <f t="shared" si="5"/>
        <v>0</v>
      </c>
      <c r="AQ56" s="140"/>
      <c r="AR56" s="140"/>
      <c r="AS56" s="140">
        <f t="shared" si="6"/>
        <v>0</v>
      </c>
      <c r="AT56" s="140">
        <f t="shared" si="7"/>
        <v>0</v>
      </c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>
        <f aca="true" t="shared" si="36" ref="BI56:BI67">SUM(AU56:BG56)</f>
        <v>0</v>
      </c>
      <c r="BJ56" s="140">
        <f t="shared" si="8"/>
        <v>0</v>
      </c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>
        <f aca="true" t="shared" si="37" ref="CC56:CC67">SUM(BK56:CB56)</f>
        <v>0</v>
      </c>
      <c r="CD56" s="140">
        <f t="shared" si="28"/>
        <v>0</v>
      </c>
      <c r="CE56" s="140">
        <f t="shared" si="33"/>
        <v>0</v>
      </c>
      <c r="CF56" s="140">
        <f t="shared" si="34"/>
        <v>0</v>
      </c>
      <c r="CG56" s="141"/>
      <c r="CH56" s="142">
        <f t="shared" si="30"/>
        <v>0</v>
      </c>
      <c r="CI56" s="143">
        <f t="shared" si="31"/>
        <v>0</v>
      </c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>
        <f aca="true" t="shared" si="38" ref="DB56:DB67">SUM(CL56:DA56)</f>
        <v>0</v>
      </c>
      <c r="DC56" s="147">
        <f t="shared" si="32"/>
        <v>0</v>
      </c>
    </row>
    <row r="57" spans="1:127" s="202" customFormat="1" ht="27" customHeight="1">
      <c r="A57" s="200" t="s">
        <v>37</v>
      </c>
      <c r="B57" s="123"/>
      <c r="C57" s="123"/>
      <c r="D57" s="123"/>
      <c r="E57" s="123"/>
      <c r="F57" s="123"/>
      <c r="G57" s="123"/>
      <c r="H57" s="216"/>
      <c r="I57" s="216"/>
      <c r="J57" s="216"/>
      <c r="K57" s="123"/>
      <c r="L57" s="123"/>
      <c r="M57" s="123">
        <f>H57+J57</f>
        <v>0</v>
      </c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40">
        <f t="shared" si="35"/>
        <v>0</v>
      </c>
      <c r="AP57" s="140">
        <f t="shared" si="5"/>
        <v>0</v>
      </c>
      <c r="AQ57" s="200"/>
      <c r="AR57" s="200"/>
      <c r="AS57" s="140">
        <f t="shared" si="6"/>
        <v>0</v>
      </c>
      <c r="AT57" s="140">
        <f t="shared" si="7"/>
        <v>0</v>
      </c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>
        <f t="shared" si="36"/>
        <v>0</v>
      </c>
      <c r="BJ57" s="140">
        <f t="shared" si="8"/>
        <v>0</v>
      </c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>
        <f t="shared" si="37"/>
        <v>0</v>
      </c>
      <c r="CD57" s="140">
        <f t="shared" si="28"/>
        <v>0</v>
      </c>
      <c r="CE57" s="140">
        <f t="shared" si="33"/>
        <v>0</v>
      </c>
      <c r="CF57" s="140">
        <f t="shared" si="34"/>
        <v>0</v>
      </c>
      <c r="CG57" s="141"/>
      <c r="CH57" s="142">
        <f t="shared" si="30"/>
        <v>0</v>
      </c>
      <c r="CI57" s="143">
        <f t="shared" si="31"/>
        <v>0</v>
      </c>
      <c r="CJ57" s="201"/>
      <c r="CK57" s="201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>
        <f t="shared" si="38"/>
        <v>0</v>
      </c>
      <c r="DC57" s="147">
        <f t="shared" si="32"/>
        <v>0</v>
      </c>
      <c r="DT57" s="202">
        <v>15741300</v>
      </c>
      <c r="DU57" s="202">
        <v>304660</v>
      </c>
      <c r="DV57" s="202">
        <v>0.9810132893264099</v>
      </c>
      <c r="DW57" s="202">
        <v>0.01898671067359011</v>
      </c>
    </row>
    <row r="58" spans="1:107" s="154" customFormat="1" ht="12.75">
      <c r="A58" s="350" t="s">
        <v>38</v>
      </c>
      <c r="B58" s="123"/>
      <c r="C58" s="123"/>
      <c r="D58" s="123"/>
      <c r="E58" s="123"/>
      <c r="F58" s="123"/>
      <c r="G58" s="123"/>
      <c r="H58" s="216"/>
      <c r="I58" s="216"/>
      <c r="J58" s="216"/>
      <c r="K58" s="123"/>
      <c r="L58" s="123"/>
      <c r="M58" s="123">
        <f>SUM(H58:K58)</f>
        <v>0</v>
      </c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40">
        <f>SUM(Q58:AN58)</f>
        <v>0</v>
      </c>
      <c r="AP58" s="140">
        <f t="shared" si="5"/>
        <v>0</v>
      </c>
      <c r="AQ58" s="140"/>
      <c r="AR58" s="140"/>
      <c r="AS58" s="140">
        <f t="shared" si="6"/>
        <v>0</v>
      </c>
      <c r="AT58" s="140">
        <f t="shared" si="7"/>
        <v>0</v>
      </c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>
        <f>SUM(AU58:BG58)</f>
        <v>0</v>
      </c>
      <c r="BJ58" s="140">
        <f t="shared" si="8"/>
        <v>0</v>
      </c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>
        <f>SUM(BK58:CB58)</f>
        <v>0</v>
      </c>
      <c r="CD58" s="140">
        <f>G58+O58-CC58</f>
        <v>0</v>
      </c>
      <c r="CE58" s="140">
        <f t="shared" si="33"/>
        <v>0</v>
      </c>
      <c r="CF58" s="140">
        <f t="shared" si="34"/>
        <v>0</v>
      </c>
      <c r="CG58" s="141"/>
      <c r="CH58" s="142">
        <f>M58+N58+O58</f>
        <v>0</v>
      </c>
      <c r="CI58" s="143">
        <f>M58+O58+B58+C58+E58+F58+G58+N58+D58</f>
        <v>0</v>
      </c>
      <c r="CJ58" s="144"/>
      <c r="CK58" s="144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>
        <f>SUM(CL58:DA58)</f>
        <v>0</v>
      </c>
      <c r="DC58" s="147">
        <f>N58+D58-DB58</f>
        <v>0</v>
      </c>
    </row>
    <row r="59" spans="1:107" s="144" customFormat="1" ht="12.75">
      <c r="A59" s="298"/>
      <c r="B59" s="123"/>
      <c r="C59" s="123"/>
      <c r="D59" s="123"/>
      <c r="E59" s="123"/>
      <c r="F59" s="123"/>
      <c r="G59" s="123"/>
      <c r="H59" s="216"/>
      <c r="I59" s="216"/>
      <c r="J59" s="216"/>
      <c r="K59" s="123"/>
      <c r="L59" s="123"/>
      <c r="M59" s="123">
        <f aca="true" t="shared" si="39" ref="M59:M65">SUM(H59:K59)</f>
        <v>0</v>
      </c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40">
        <f t="shared" si="35"/>
        <v>0</v>
      </c>
      <c r="AP59" s="140">
        <f t="shared" si="5"/>
        <v>0</v>
      </c>
      <c r="AQ59" s="140"/>
      <c r="AR59" s="140"/>
      <c r="AS59" s="140">
        <f t="shared" si="6"/>
        <v>0</v>
      </c>
      <c r="AT59" s="140">
        <f t="shared" si="7"/>
        <v>0</v>
      </c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>
        <f t="shared" si="36"/>
        <v>0</v>
      </c>
      <c r="BJ59" s="140">
        <f t="shared" si="8"/>
        <v>0</v>
      </c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>
        <f t="shared" si="37"/>
        <v>0</v>
      </c>
      <c r="CD59" s="140">
        <f t="shared" si="28"/>
        <v>0</v>
      </c>
      <c r="CE59" s="140">
        <f t="shared" si="33"/>
        <v>0</v>
      </c>
      <c r="CF59" s="140">
        <f t="shared" si="34"/>
        <v>0</v>
      </c>
      <c r="CG59" s="141"/>
      <c r="CH59" s="142">
        <f t="shared" si="30"/>
        <v>0</v>
      </c>
      <c r="CI59" s="143">
        <f t="shared" si="31"/>
        <v>0</v>
      </c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>
        <f t="shared" si="38"/>
        <v>0</v>
      </c>
      <c r="DC59" s="147">
        <f t="shared" si="32"/>
        <v>0</v>
      </c>
    </row>
    <row r="60" spans="1:127" s="171" customFormat="1" ht="18.75" customHeight="1">
      <c r="A60" s="351" t="s">
        <v>39</v>
      </c>
      <c r="B60" s="123"/>
      <c r="C60" s="123"/>
      <c r="D60" s="123"/>
      <c r="E60" s="123"/>
      <c r="F60" s="123"/>
      <c r="G60" s="123"/>
      <c r="H60" s="216"/>
      <c r="I60" s="216"/>
      <c r="J60" s="216"/>
      <c r="K60" s="123"/>
      <c r="L60" s="123"/>
      <c r="M60" s="123">
        <f t="shared" si="39"/>
        <v>0</v>
      </c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40">
        <f t="shared" si="35"/>
        <v>0</v>
      </c>
      <c r="AP60" s="140">
        <f t="shared" si="5"/>
        <v>0</v>
      </c>
      <c r="AQ60" s="147"/>
      <c r="AR60" s="147"/>
      <c r="AS60" s="140">
        <f t="shared" si="6"/>
        <v>0</v>
      </c>
      <c r="AT60" s="140">
        <f t="shared" si="7"/>
        <v>0</v>
      </c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>
        <f t="shared" si="36"/>
        <v>0</v>
      </c>
      <c r="BJ60" s="140">
        <f t="shared" si="8"/>
        <v>0</v>
      </c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>
        <f t="shared" si="37"/>
        <v>0</v>
      </c>
      <c r="CD60" s="140">
        <f t="shared" si="28"/>
        <v>0</v>
      </c>
      <c r="CE60" s="140">
        <f t="shared" si="33"/>
        <v>0</v>
      </c>
      <c r="CF60" s="140">
        <f t="shared" si="34"/>
        <v>0</v>
      </c>
      <c r="CG60" s="141"/>
      <c r="CH60" s="142">
        <f t="shared" si="30"/>
        <v>0</v>
      </c>
      <c r="CI60" s="143">
        <f>M60+O60+B60+C60+E60+F60+G60+N60</f>
        <v>0</v>
      </c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>
        <f t="shared" si="38"/>
        <v>0</v>
      </c>
      <c r="DC60" s="147">
        <f t="shared" si="32"/>
        <v>0</v>
      </c>
      <c r="DT60" s="172">
        <f>AU60+AW60</f>
        <v>0</v>
      </c>
      <c r="DU60" s="172">
        <f>BI60-DT60</f>
        <v>0</v>
      </c>
      <c r="DV60" s="173" t="e">
        <f>DT60/BI60</f>
        <v>#DIV/0!</v>
      </c>
      <c r="DW60" s="173" t="e">
        <f>DU60/BI60</f>
        <v>#DIV/0!</v>
      </c>
    </row>
    <row r="61" spans="1:107" s="144" customFormat="1" ht="14.25" customHeight="1">
      <c r="A61" s="352" t="s">
        <v>40</v>
      </c>
      <c r="B61" s="123"/>
      <c r="C61" s="123"/>
      <c r="D61" s="123"/>
      <c r="E61" s="123"/>
      <c r="F61" s="123"/>
      <c r="G61" s="123"/>
      <c r="H61" s="216"/>
      <c r="I61" s="216"/>
      <c r="J61" s="216"/>
      <c r="K61" s="123"/>
      <c r="L61" s="123"/>
      <c r="M61" s="123">
        <f>SUM(H61:K61)</f>
        <v>0</v>
      </c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40">
        <f>SUM(Q61:AN61)</f>
        <v>0</v>
      </c>
      <c r="AP61" s="140">
        <f t="shared" si="5"/>
        <v>0</v>
      </c>
      <c r="AQ61" s="140"/>
      <c r="AR61" s="140"/>
      <c r="AS61" s="140">
        <f t="shared" si="6"/>
        <v>0</v>
      </c>
      <c r="AT61" s="140">
        <f t="shared" si="7"/>
        <v>0</v>
      </c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>
        <f>SUM(AU61:BG61)</f>
        <v>0</v>
      </c>
      <c r="BJ61" s="140">
        <f t="shared" si="8"/>
        <v>0</v>
      </c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>
        <f>SUM(BK61:CB61)</f>
        <v>0</v>
      </c>
      <c r="CD61" s="140">
        <f>G61+O61-CC61</f>
        <v>0</v>
      </c>
      <c r="CE61" s="140">
        <f t="shared" si="33"/>
        <v>0</v>
      </c>
      <c r="CF61" s="140">
        <f aca="true" t="shared" si="40" ref="CF61:CF67">AP61+BJ61+CD61+AT61</f>
        <v>0</v>
      </c>
      <c r="CG61" s="141"/>
      <c r="CH61" s="142">
        <f>M61+N61+O61</f>
        <v>0</v>
      </c>
      <c r="CI61" s="143">
        <f>M61+O61+B61+C61+E61+F61+G61+N61+D61</f>
        <v>0</v>
      </c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>
        <f>SUM(CL61:DA61)</f>
        <v>0</v>
      </c>
      <c r="DC61" s="147">
        <f>N61+D61-DB61</f>
        <v>0</v>
      </c>
    </row>
    <row r="62" spans="1:107" s="146" customFormat="1" ht="12.75">
      <c r="A62" s="150" t="s">
        <v>41</v>
      </c>
      <c r="B62" s="123"/>
      <c r="C62" s="123"/>
      <c r="D62" s="123"/>
      <c r="E62" s="123"/>
      <c r="F62" s="123"/>
      <c r="G62" s="123"/>
      <c r="H62" s="216"/>
      <c r="I62" s="216"/>
      <c r="J62" s="169"/>
      <c r="K62" s="123"/>
      <c r="L62" s="123"/>
      <c r="M62" s="123">
        <f>SUM(H62:K62)</f>
        <v>0</v>
      </c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40">
        <f>SUM(Q62:AN62)</f>
        <v>0</v>
      </c>
      <c r="AP62" s="140">
        <f t="shared" si="5"/>
        <v>0</v>
      </c>
      <c r="AQ62" s="140"/>
      <c r="AR62" s="140"/>
      <c r="AS62" s="140">
        <f t="shared" si="6"/>
        <v>0</v>
      </c>
      <c r="AT62" s="140">
        <f t="shared" si="7"/>
        <v>0</v>
      </c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>
        <f>SUM(AU62:BG62)</f>
        <v>0</v>
      </c>
      <c r="BJ62" s="140">
        <f t="shared" si="8"/>
        <v>0</v>
      </c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>
        <f>SUM(BK62:CB62)</f>
        <v>0</v>
      </c>
      <c r="CD62" s="140">
        <f>G62+O62-CC62</f>
        <v>0</v>
      </c>
      <c r="CE62" s="140">
        <f t="shared" si="33"/>
        <v>0</v>
      </c>
      <c r="CF62" s="140">
        <f>AP62+BJ62+CD62+AT62</f>
        <v>0</v>
      </c>
      <c r="CG62" s="141"/>
      <c r="CH62" s="142">
        <f>M62+N62+O62</f>
        <v>0</v>
      </c>
      <c r="CI62" s="143">
        <f>M62+O62+B62+C62+E62+F62+G62+N62+D62</f>
        <v>0</v>
      </c>
      <c r="CJ62" s="144"/>
      <c r="CK62" s="144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>
        <f>SUM(CL62:DA62)</f>
        <v>0</v>
      </c>
      <c r="DC62" s="147">
        <f>N62+D62-DB62</f>
        <v>0</v>
      </c>
    </row>
    <row r="63" spans="1:107" s="144" customFormat="1" ht="12.75">
      <c r="A63" s="318" t="s">
        <v>197</v>
      </c>
      <c r="B63" s="123"/>
      <c r="C63" s="123"/>
      <c r="D63" s="123"/>
      <c r="E63" s="123"/>
      <c r="F63" s="123"/>
      <c r="G63" s="123"/>
      <c r="H63" s="216"/>
      <c r="I63" s="216"/>
      <c r="J63" s="169"/>
      <c r="K63" s="123"/>
      <c r="L63" s="123"/>
      <c r="M63" s="123">
        <f>SUM(H63:K63)</f>
        <v>0</v>
      </c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40">
        <f t="shared" si="35"/>
        <v>0</v>
      </c>
      <c r="AP63" s="140">
        <f t="shared" si="5"/>
        <v>0</v>
      </c>
      <c r="AQ63" s="140"/>
      <c r="AR63" s="140"/>
      <c r="AS63" s="140">
        <f t="shared" si="6"/>
        <v>0</v>
      </c>
      <c r="AT63" s="140">
        <f t="shared" si="7"/>
        <v>0</v>
      </c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>
        <f t="shared" si="36"/>
        <v>0</v>
      </c>
      <c r="BJ63" s="140">
        <f t="shared" si="8"/>
        <v>0</v>
      </c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>
        <f t="shared" si="37"/>
        <v>0</v>
      </c>
      <c r="CD63" s="140">
        <f t="shared" si="28"/>
        <v>0</v>
      </c>
      <c r="CE63" s="140">
        <f t="shared" si="33"/>
        <v>0</v>
      </c>
      <c r="CF63" s="140">
        <f t="shared" si="40"/>
        <v>0</v>
      </c>
      <c r="CG63" s="141"/>
      <c r="CH63" s="142">
        <f t="shared" si="30"/>
        <v>0</v>
      </c>
      <c r="CI63" s="143">
        <f aca="true" t="shared" si="41" ref="CI63:CI81">M63+O63+B63+C63+E63+F63+G63+N63+D63</f>
        <v>0</v>
      </c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>
        <f t="shared" si="38"/>
        <v>0</v>
      </c>
      <c r="DC63" s="147">
        <f t="shared" si="32"/>
        <v>0</v>
      </c>
    </row>
    <row r="64" spans="1:107" s="146" customFormat="1" ht="12.75">
      <c r="A64" s="298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>
        <f t="shared" si="39"/>
        <v>0</v>
      </c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40">
        <f t="shared" si="35"/>
        <v>0</v>
      </c>
      <c r="AP64" s="140">
        <f t="shared" si="5"/>
        <v>0</v>
      </c>
      <c r="AQ64" s="140"/>
      <c r="AR64" s="140"/>
      <c r="AS64" s="140">
        <f t="shared" si="6"/>
        <v>0</v>
      </c>
      <c r="AT64" s="140">
        <f t="shared" si="7"/>
        <v>0</v>
      </c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>
        <f t="shared" si="36"/>
        <v>0</v>
      </c>
      <c r="BJ64" s="140">
        <f t="shared" si="8"/>
        <v>0</v>
      </c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>
        <f t="shared" si="37"/>
        <v>0</v>
      </c>
      <c r="CD64" s="140">
        <f t="shared" si="28"/>
        <v>0</v>
      </c>
      <c r="CE64" s="140">
        <f t="shared" si="33"/>
        <v>0</v>
      </c>
      <c r="CF64" s="140">
        <f t="shared" si="40"/>
        <v>0</v>
      </c>
      <c r="CG64" s="141"/>
      <c r="CH64" s="142">
        <f t="shared" si="30"/>
        <v>0</v>
      </c>
      <c r="CI64" s="143">
        <f t="shared" si="41"/>
        <v>0</v>
      </c>
      <c r="CJ64" s="144"/>
      <c r="CK64" s="144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>
        <f t="shared" si="38"/>
        <v>0</v>
      </c>
      <c r="DC64" s="147">
        <f t="shared" si="32"/>
        <v>0</v>
      </c>
    </row>
    <row r="65" spans="1:107" s="144" customFormat="1" ht="12.75">
      <c r="A65" s="150" t="s">
        <v>42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>
        <v>23400</v>
      </c>
      <c r="L65" s="123"/>
      <c r="M65" s="123">
        <f t="shared" si="39"/>
        <v>23400</v>
      </c>
      <c r="N65" s="123"/>
      <c r="O65" s="123"/>
      <c r="P65" s="123"/>
      <c r="Q65" s="123"/>
      <c r="R65" s="123"/>
      <c r="S65" s="123"/>
      <c r="T65" s="123"/>
      <c r="U65" s="123"/>
      <c r="V65" s="123"/>
      <c r="W65" s="175"/>
      <c r="X65" s="175"/>
      <c r="Y65" s="175"/>
      <c r="Z65" s="175"/>
      <c r="AA65" s="175"/>
      <c r="AB65" s="123"/>
      <c r="AC65" s="123"/>
      <c r="AD65" s="123"/>
      <c r="AE65" s="123"/>
      <c r="AF65" s="175"/>
      <c r="AG65" s="175"/>
      <c r="AH65" s="123"/>
      <c r="AI65" s="123"/>
      <c r="AJ65" s="123"/>
      <c r="AK65" s="123"/>
      <c r="AL65" s="123"/>
      <c r="AM65" s="123"/>
      <c r="AN65" s="123"/>
      <c r="AO65" s="140">
        <f t="shared" si="35"/>
        <v>0</v>
      </c>
      <c r="AP65" s="140">
        <f t="shared" si="5"/>
        <v>0</v>
      </c>
      <c r="AQ65" s="140"/>
      <c r="AR65" s="140"/>
      <c r="AS65" s="140">
        <f t="shared" si="6"/>
        <v>0</v>
      </c>
      <c r="AT65" s="140">
        <f t="shared" si="7"/>
        <v>23400</v>
      </c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>
        <f t="shared" si="36"/>
        <v>0</v>
      </c>
      <c r="BJ65" s="140">
        <f t="shared" si="8"/>
        <v>0</v>
      </c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>
        <f t="shared" si="37"/>
        <v>0</v>
      </c>
      <c r="CD65" s="140">
        <f t="shared" si="28"/>
        <v>0</v>
      </c>
      <c r="CE65" s="140">
        <f t="shared" si="33"/>
        <v>0</v>
      </c>
      <c r="CF65" s="140">
        <f t="shared" si="40"/>
        <v>23400</v>
      </c>
      <c r="CG65" s="141"/>
      <c r="CH65" s="142">
        <f t="shared" si="30"/>
        <v>23400</v>
      </c>
      <c r="CI65" s="143">
        <f t="shared" si="41"/>
        <v>23400</v>
      </c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>
        <f t="shared" si="38"/>
        <v>0</v>
      </c>
      <c r="DC65" s="147">
        <f t="shared" si="32"/>
        <v>0</v>
      </c>
    </row>
    <row r="66" spans="1:107" s="144" customFormat="1" ht="12.75">
      <c r="A66" s="360" t="s">
        <v>43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>
        <v>23400</v>
      </c>
      <c r="L66" s="123"/>
      <c r="M66" s="123">
        <f>SUM(H66:K66)</f>
        <v>23400</v>
      </c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40">
        <f>SUM(Q66:AN66)</f>
        <v>0</v>
      </c>
      <c r="AP66" s="140">
        <f t="shared" si="5"/>
        <v>0</v>
      </c>
      <c r="AQ66" s="140"/>
      <c r="AR66" s="140"/>
      <c r="AS66" s="140">
        <f t="shared" si="6"/>
        <v>0</v>
      </c>
      <c r="AT66" s="140">
        <f t="shared" si="7"/>
        <v>23400</v>
      </c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>
        <f>SUM(AU66:BG66)</f>
        <v>0</v>
      </c>
      <c r="BJ66" s="140">
        <f t="shared" si="8"/>
        <v>0</v>
      </c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>
        <f>SUM(BK66:CB66)</f>
        <v>0</v>
      </c>
      <c r="CD66" s="140">
        <f>G66+O66-CC66</f>
        <v>0</v>
      </c>
      <c r="CE66" s="140">
        <f t="shared" si="33"/>
        <v>0</v>
      </c>
      <c r="CF66" s="140">
        <f t="shared" si="40"/>
        <v>23400</v>
      </c>
      <c r="CG66" s="141"/>
      <c r="CH66" s="142">
        <f>M66+N66+O66</f>
        <v>23400</v>
      </c>
      <c r="CI66" s="143">
        <f>M66+O66+B66+C66+E66+F66+G66+N66+D66</f>
        <v>23400</v>
      </c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>
        <f>SUM(CL66:DA66)</f>
        <v>0</v>
      </c>
      <c r="DC66" s="147">
        <f>N66+D66-DB66</f>
        <v>0</v>
      </c>
    </row>
    <row r="67" spans="1:107" s="148" customFormat="1" ht="18" customHeight="1">
      <c r="A67" s="296"/>
      <c r="B67" s="123"/>
      <c r="C67" s="123"/>
      <c r="D67" s="123"/>
      <c r="E67" s="123"/>
      <c r="F67" s="123"/>
      <c r="G67" s="123"/>
      <c r="H67" s="123"/>
      <c r="I67" s="123"/>
      <c r="J67" s="123"/>
      <c r="K67" s="123">
        <v>0</v>
      </c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40">
        <f t="shared" si="35"/>
        <v>0</v>
      </c>
      <c r="AP67" s="140">
        <f t="shared" si="5"/>
        <v>0</v>
      </c>
      <c r="AQ67" s="140"/>
      <c r="AR67" s="140"/>
      <c r="AS67" s="140">
        <f t="shared" si="6"/>
        <v>0</v>
      </c>
      <c r="AT67" s="140">
        <f t="shared" si="7"/>
        <v>0</v>
      </c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>
        <f t="shared" si="36"/>
        <v>0</v>
      </c>
      <c r="BJ67" s="140">
        <f t="shared" si="8"/>
        <v>0</v>
      </c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>
        <f t="shared" si="37"/>
        <v>0</v>
      </c>
      <c r="CD67" s="140">
        <f t="shared" si="28"/>
        <v>0</v>
      </c>
      <c r="CE67" s="140">
        <f t="shared" si="33"/>
        <v>0</v>
      </c>
      <c r="CF67" s="140">
        <f t="shared" si="40"/>
        <v>0</v>
      </c>
      <c r="CG67" s="141"/>
      <c r="CH67" s="142">
        <f t="shared" si="30"/>
        <v>0</v>
      </c>
      <c r="CI67" s="143">
        <f t="shared" si="41"/>
        <v>0</v>
      </c>
      <c r="CJ67" s="144"/>
      <c r="CK67" s="144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>
        <f t="shared" si="38"/>
        <v>0</v>
      </c>
      <c r="DC67" s="147">
        <f t="shared" si="32"/>
        <v>0</v>
      </c>
    </row>
    <row r="68" spans="1:107" s="148" customFormat="1" ht="18" customHeight="1">
      <c r="A68" s="296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40"/>
      <c r="AP68" s="140">
        <f t="shared" si="5"/>
        <v>0</v>
      </c>
      <c r="AQ68" s="140"/>
      <c r="AR68" s="140"/>
      <c r="AS68" s="140">
        <f t="shared" si="6"/>
        <v>0</v>
      </c>
      <c r="AT68" s="140">
        <f t="shared" si="7"/>
        <v>0</v>
      </c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>
        <f t="shared" si="8"/>
        <v>0</v>
      </c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1"/>
      <c r="CH68" s="142"/>
      <c r="CI68" s="143"/>
      <c r="CJ68" s="144"/>
      <c r="CK68" s="144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7"/>
    </row>
    <row r="69" spans="1:107" s="148" customFormat="1" ht="18" customHeight="1">
      <c r="A69" s="296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40"/>
      <c r="AP69" s="140">
        <f t="shared" si="5"/>
        <v>0</v>
      </c>
      <c r="AQ69" s="140"/>
      <c r="AR69" s="140"/>
      <c r="AS69" s="140">
        <f t="shared" si="6"/>
        <v>0</v>
      </c>
      <c r="AT69" s="140">
        <f t="shared" si="7"/>
        <v>0</v>
      </c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>
        <f t="shared" si="8"/>
        <v>0</v>
      </c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1"/>
      <c r="CH69" s="142"/>
      <c r="CI69" s="143"/>
      <c r="CJ69" s="144"/>
      <c r="CK69" s="144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7"/>
    </row>
    <row r="70" spans="1:107" s="144" customFormat="1" ht="12.75">
      <c r="A70" s="360" t="s">
        <v>44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>
        <v>0</v>
      </c>
      <c r="L70" s="123"/>
      <c r="M70" s="123">
        <f aca="true" t="shared" si="42" ref="M70:M76">SUM(H70:K70)</f>
        <v>0</v>
      </c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40">
        <f>SUM(Q70:AN70)</f>
        <v>0</v>
      </c>
      <c r="AP70" s="140">
        <f t="shared" si="5"/>
        <v>0</v>
      </c>
      <c r="AQ70" s="140"/>
      <c r="AR70" s="140"/>
      <c r="AS70" s="140">
        <f t="shared" si="6"/>
        <v>0</v>
      </c>
      <c r="AT70" s="140">
        <f t="shared" si="7"/>
        <v>0</v>
      </c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>
        <f aca="true" t="shared" si="43" ref="BI70:BI76">SUM(AU70:BG70)</f>
        <v>0</v>
      </c>
      <c r="BJ70" s="140">
        <f t="shared" si="8"/>
        <v>0</v>
      </c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>
        <f aca="true" t="shared" si="44" ref="CC70:CC76">SUM(BK70:CB70)</f>
        <v>0</v>
      </c>
      <c r="CD70" s="140">
        <f>G70+O70-CC70</f>
        <v>0</v>
      </c>
      <c r="CE70" s="140">
        <f aca="true" t="shared" si="45" ref="CE70:CF72">AO70+BI70+CC70+AS70</f>
        <v>0</v>
      </c>
      <c r="CF70" s="140">
        <f t="shared" si="45"/>
        <v>0</v>
      </c>
      <c r="CG70" s="141"/>
      <c r="CH70" s="142">
        <f>M70+N70+O70</f>
        <v>0</v>
      </c>
      <c r="CI70" s="143">
        <f>M70+O70+B70+C70+E70+F70+G70+N70+D70</f>
        <v>0</v>
      </c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>
        <f aca="true" t="shared" si="46" ref="DB70:DB76">SUM(CL70:DA70)</f>
        <v>0</v>
      </c>
      <c r="DC70" s="147">
        <f>N70+D70-DB70</f>
        <v>0</v>
      </c>
    </row>
    <row r="71" spans="1:107" s="144" customFormat="1" ht="12.75">
      <c r="A71" s="296" t="s">
        <v>45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>
        <v>46800</v>
      </c>
      <c r="L71" s="123"/>
      <c r="M71" s="123">
        <f t="shared" si="42"/>
        <v>46800</v>
      </c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203"/>
      <c r="AN71" s="123"/>
      <c r="AO71" s="140">
        <f>SUM(Q71:AN71)</f>
        <v>0</v>
      </c>
      <c r="AP71" s="140">
        <f t="shared" si="5"/>
        <v>0</v>
      </c>
      <c r="AQ71" s="140"/>
      <c r="AR71" s="140"/>
      <c r="AS71" s="140">
        <f t="shared" si="6"/>
        <v>0</v>
      </c>
      <c r="AT71" s="140">
        <f t="shared" si="7"/>
        <v>46800</v>
      </c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>
        <f t="shared" si="43"/>
        <v>0</v>
      </c>
      <c r="BJ71" s="140">
        <f t="shared" si="8"/>
        <v>0</v>
      </c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>
        <f t="shared" si="44"/>
        <v>0</v>
      </c>
      <c r="CD71" s="140">
        <f>G71+O71-CC71</f>
        <v>0</v>
      </c>
      <c r="CE71" s="140">
        <f t="shared" si="45"/>
        <v>0</v>
      </c>
      <c r="CF71" s="140">
        <f t="shared" si="45"/>
        <v>46800</v>
      </c>
      <c r="CG71" s="141"/>
      <c r="CH71" s="142">
        <f>M71+N71+O71</f>
        <v>46800</v>
      </c>
      <c r="CI71" s="143">
        <f>M71+O71+B71+C71+E71+F71+G71+N71+D71</f>
        <v>46800</v>
      </c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  <c r="DB71" s="145">
        <f t="shared" si="46"/>
        <v>0</v>
      </c>
      <c r="DC71" s="147">
        <f>N71+D71-DB71</f>
        <v>0</v>
      </c>
    </row>
    <row r="72" spans="1:107" s="144" customFormat="1" ht="12.75">
      <c r="A72" s="352" t="s">
        <v>46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>
        <v>70200</v>
      </c>
      <c r="L72" s="123"/>
      <c r="M72" s="123">
        <f t="shared" si="42"/>
        <v>70200</v>
      </c>
      <c r="N72" s="123"/>
      <c r="O72" s="123"/>
      <c r="P72" s="123"/>
      <c r="Q72" s="123"/>
      <c r="R72" s="123"/>
      <c r="S72" s="123"/>
      <c r="T72" s="123"/>
      <c r="U72" s="361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40">
        <f>SUM(Q72:AN72)</f>
        <v>0</v>
      </c>
      <c r="AP72" s="140">
        <f t="shared" si="5"/>
        <v>0</v>
      </c>
      <c r="AQ72" s="140"/>
      <c r="AR72" s="140"/>
      <c r="AS72" s="140">
        <f t="shared" si="6"/>
        <v>0</v>
      </c>
      <c r="AT72" s="140">
        <f t="shared" si="7"/>
        <v>70200</v>
      </c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>
        <f t="shared" si="43"/>
        <v>0</v>
      </c>
      <c r="BJ72" s="140">
        <f t="shared" si="8"/>
        <v>0</v>
      </c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>
        <f t="shared" si="44"/>
        <v>0</v>
      </c>
      <c r="CD72" s="140">
        <f>G72+O72-CC72</f>
        <v>0</v>
      </c>
      <c r="CE72" s="140">
        <f t="shared" si="45"/>
        <v>0</v>
      </c>
      <c r="CF72" s="140">
        <f t="shared" si="45"/>
        <v>70200</v>
      </c>
      <c r="CG72" s="141"/>
      <c r="CH72" s="142">
        <f>M72+N72+O72</f>
        <v>70200</v>
      </c>
      <c r="CI72" s="143">
        <f>M72+O72+B72+C72+E72+F72+G72+N72+D72</f>
        <v>70200</v>
      </c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>
        <f t="shared" si="46"/>
        <v>0</v>
      </c>
      <c r="DC72" s="147">
        <f>N72+D72-DB72</f>
        <v>0</v>
      </c>
    </row>
    <row r="73" spans="1:107" s="144" customFormat="1" ht="14.25" customHeight="1">
      <c r="A73" s="298"/>
      <c r="B73" s="123"/>
      <c r="C73" s="123"/>
      <c r="D73" s="123"/>
      <c r="E73" s="123"/>
      <c r="F73" s="123"/>
      <c r="G73" s="123"/>
      <c r="H73" s="123"/>
      <c r="I73" s="123"/>
      <c r="J73" s="123"/>
      <c r="K73" s="123">
        <v>0</v>
      </c>
      <c r="L73" s="123"/>
      <c r="M73" s="123">
        <f t="shared" si="42"/>
        <v>0</v>
      </c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40">
        <f t="shared" si="35"/>
        <v>0</v>
      </c>
      <c r="AP73" s="140">
        <f t="shared" si="5"/>
        <v>0</v>
      </c>
      <c r="AQ73" s="140"/>
      <c r="AR73" s="140"/>
      <c r="AS73" s="140">
        <f t="shared" si="6"/>
        <v>0</v>
      </c>
      <c r="AT73" s="140">
        <f t="shared" si="7"/>
        <v>0</v>
      </c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>
        <f t="shared" si="43"/>
        <v>0</v>
      </c>
      <c r="BJ73" s="140">
        <f t="shared" si="8"/>
        <v>0</v>
      </c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>
        <f t="shared" si="44"/>
        <v>0</v>
      </c>
      <c r="CD73" s="140">
        <f t="shared" si="28"/>
        <v>0</v>
      </c>
      <c r="CE73" s="140">
        <f aca="true" t="shared" si="47" ref="CE73:CF76">AO73+BI73+CC73+AS73</f>
        <v>0</v>
      </c>
      <c r="CF73" s="140">
        <f t="shared" si="47"/>
        <v>0</v>
      </c>
      <c r="CG73" s="141"/>
      <c r="CH73" s="142">
        <f t="shared" si="30"/>
        <v>0</v>
      </c>
      <c r="CI73" s="143">
        <f t="shared" si="41"/>
        <v>0</v>
      </c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>
        <f t="shared" si="46"/>
        <v>0</v>
      </c>
      <c r="DC73" s="147">
        <f t="shared" si="32"/>
        <v>0</v>
      </c>
    </row>
    <row r="74" spans="1:107" s="144" customFormat="1" ht="20.25" customHeight="1">
      <c r="A74" s="412" t="s">
        <v>48</v>
      </c>
      <c r="B74" s="216"/>
      <c r="C74" s="216"/>
      <c r="D74" s="216"/>
      <c r="E74" s="216"/>
      <c r="F74" s="216"/>
      <c r="G74" s="216"/>
      <c r="H74" s="216"/>
      <c r="I74" s="216"/>
      <c r="J74" s="216"/>
      <c r="K74" s="216">
        <v>257399.99999999997</v>
      </c>
      <c r="L74" s="216"/>
      <c r="M74" s="216">
        <f t="shared" si="42"/>
        <v>257399.99999999997</v>
      </c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413">
        <f>SUM(Q74:AN74)</f>
        <v>0</v>
      </c>
      <c r="AP74" s="140">
        <f t="shared" si="5"/>
        <v>0</v>
      </c>
      <c r="AQ74" s="413"/>
      <c r="AR74" s="413"/>
      <c r="AS74" s="140">
        <f t="shared" si="6"/>
        <v>0</v>
      </c>
      <c r="AT74" s="140">
        <f t="shared" si="7"/>
        <v>257399.99999999997</v>
      </c>
      <c r="AU74" s="413"/>
      <c r="AV74" s="413"/>
      <c r="AW74" s="413"/>
      <c r="AX74" s="413"/>
      <c r="AY74" s="413"/>
      <c r="AZ74" s="413"/>
      <c r="BA74" s="413"/>
      <c r="BB74" s="413"/>
      <c r="BC74" s="413"/>
      <c r="BD74" s="413"/>
      <c r="BE74" s="413"/>
      <c r="BF74" s="413"/>
      <c r="BG74" s="413"/>
      <c r="BH74" s="413"/>
      <c r="BI74" s="413">
        <f t="shared" si="43"/>
        <v>0</v>
      </c>
      <c r="BJ74" s="140">
        <f t="shared" si="8"/>
        <v>0</v>
      </c>
      <c r="BK74" s="413"/>
      <c r="BL74" s="413"/>
      <c r="BM74" s="413"/>
      <c r="BN74" s="413"/>
      <c r="BO74" s="413"/>
      <c r="BP74" s="413"/>
      <c r="BQ74" s="413"/>
      <c r="BR74" s="413"/>
      <c r="BS74" s="413"/>
      <c r="BT74" s="413"/>
      <c r="BU74" s="413"/>
      <c r="BV74" s="413"/>
      <c r="BW74" s="413"/>
      <c r="BX74" s="413"/>
      <c r="BY74" s="413"/>
      <c r="BZ74" s="413"/>
      <c r="CA74" s="140"/>
      <c r="CB74" s="140"/>
      <c r="CC74" s="140">
        <f t="shared" si="44"/>
        <v>0</v>
      </c>
      <c r="CD74" s="140">
        <f>G74+O74-CC74</f>
        <v>0</v>
      </c>
      <c r="CE74" s="140">
        <f>AO74+BI74+CC74+AS74</f>
        <v>0</v>
      </c>
      <c r="CF74" s="140">
        <f>AP74+BJ74+CD74+AT74</f>
        <v>257399.99999999997</v>
      </c>
      <c r="CG74" s="141"/>
      <c r="CH74" s="142">
        <f>M74+N74+O74</f>
        <v>257399.99999999997</v>
      </c>
      <c r="CI74" s="143">
        <f>M74+O74+B74+C74+E74+F74+G74+N74+D74</f>
        <v>257399.99999999997</v>
      </c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>
        <f t="shared" si="46"/>
        <v>0</v>
      </c>
      <c r="DC74" s="147">
        <f>N74+D74-DB74</f>
        <v>0</v>
      </c>
    </row>
    <row r="75" spans="1:107" s="144" customFormat="1" ht="12.75">
      <c r="A75" s="298"/>
      <c r="B75" s="123"/>
      <c r="C75" s="123"/>
      <c r="D75" s="123"/>
      <c r="E75" s="123"/>
      <c r="F75" s="123"/>
      <c r="G75" s="123"/>
      <c r="H75" s="123"/>
      <c r="I75" s="123"/>
      <c r="J75" s="123"/>
      <c r="K75" s="123">
        <v>0</v>
      </c>
      <c r="L75" s="123"/>
      <c r="M75" s="123">
        <f t="shared" si="42"/>
        <v>0</v>
      </c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40">
        <f t="shared" si="35"/>
        <v>0</v>
      </c>
      <c r="AP75" s="140">
        <f t="shared" si="5"/>
        <v>0</v>
      </c>
      <c r="AQ75" s="140"/>
      <c r="AR75" s="140"/>
      <c r="AS75" s="140">
        <f t="shared" si="6"/>
        <v>0</v>
      </c>
      <c r="AT75" s="140">
        <f t="shared" si="7"/>
        <v>0</v>
      </c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>
        <f t="shared" si="43"/>
        <v>0</v>
      </c>
      <c r="BJ75" s="140">
        <f t="shared" si="8"/>
        <v>0</v>
      </c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>
        <f t="shared" si="44"/>
        <v>0</v>
      </c>
      <c r="CD75" s="140">
        <f t="shared" si="28"/>
        <v>0</v>
      </c>
      <c r="CE75" s="140">
        <f t="shared" si="47"/>
        <v>0</v>
      </c>
      <c r="CF75" s="140">
        <f t="shared" si="47"/>
        <v>0</v>
      </c>
      <c r="CG75" s="141"/>
      <c r="CH75" s="142">
        <f t="shared" si="30"/>
        <v>0</v>
      </c>
      <c r="CI75" s="143">
        <f t="shared" si="41"/>
        <v>0</v>
      </c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5"/>
      <c r="DA75" s="145"/>
      <c r="DB75" s="145">
        <f t="shared" si="46"/>
        <v>0</v>
      </c>
      <c r="DC75" s="147">
        <f t="shared" si="32"/>
        <v>0</v>
      </c>
    </row>
    <row r="76" spans="1:107" s="204" customFormat="1" ht="20.25" customHeight="1">
      <c r="A76" s="299"/>
      <c r="B76" s="123"/>
      <c r="C76" s="123"/>
      <c r="D76" s="123"/>
      <c r="E76" s="123"/>
      <c r="F76" s="123"/>
      <c r="G76" s="123"/>
      <c r="H76" s="123"/>
      <c r="I76" s="123"/>
      <c r="J76" s="123"/>
      <c r="K76" s="123">
        <v>0</v>
      </c>
      <c r="L76" s="123"/>
      <c r="M76" s="123">
        <f t="shared" si="42"/>
        <v>0</v>
      </c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40">
        <f t="shared" si="35"/>
        <v>0</v>
      </c>
      <c r="AP76" s="140">
        <f aca="true" t="shared" si="48" ref="AP76:AP139">H76+B76+L76-AO76</f>
        <v>0</v>
      </c>
      <c r="AQ76" s="140"/>
      <c r="AR76" s="140"/>
      <c r="AS76" s="140">
        <f aca="true" t="shared" si="49" ref="AS76:AS139">AQ76+AR76</f>
        <v>0</v>
      </c>
      <c r="AT76" s="140">
        <f aca="true" t="shared" si="50" ref="AT76:AT139">K76+E76-AS76</f>
        <v>0</v>
      </c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>
        <f t="shared" si="43"/>
        <v>0</v>
      </c>
      <c r="BJ76" s="140">
        <f aca="true" t="shared" si="51" ref="BJ76:BJ139">J76+I76+C76-BI76</f>
        <v>0</v>
      </c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>
        <f t="shared" si="44"/>
        <v>0</v>
      </c>
      <c r="CD76" s="140">
        <f t="shared" si="28"/>
        <v>0</v>
      </c>
      <c r="CE76" s="140">
        <f t="shared" si="47"/>
        <v>0</v>
      </c>
      <c r="CF76" s="140">
        <f t="shared" si="47"/>
        <v>0</v>
      </c>
      <c r="CG76" s="141"/>
      <c r="CH76" s="142">
        <f t="shared" si="30"/>
        <v>0</v>
      </c>
      <c r="CI76" s="143">
        <f t="shared" si="41"/>
        <v>0</v>
      </c>
      <c r="CJ76" s="144"/>
      <c r="CK76" s="144"/>
      <c r="CL76" s="145"/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5"/>
      <c r="DA76" s="145"/>
      <c r="DB76" s="145">
        <f t="shared" si="46"/>
        <v>0</v>
      </c>
      <c r="DC76" s="147">
        <f t="shared" si="32"/>
        <v>0</v>
      </c>
    </row>
    <row r="77" spans="1:107" s="204" customFormat="1" ht="20.25" customHeight="1">
      <c r="A77" s="299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40"/>
      <c r="AP77" s="140">
        <f t="shared" si="48"/>
        <v>0</v>
      </c>
      <c r="AQ77" s="140"/>
      <c r="AR77" s="140"/>
      <c r="AS77" s="140">
        <f t="shared" si="49"/>
        <v>0</v>
      </c>
      <c r="AT77" s="140">
        <f t="shared" si="50"/>
        <v>0</v>
      </c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>
        <f t="shared" si="51"/>
        <v>0</v>
      </c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1"/>
      <c r="CH77" s="142"/>
      <c r="CI77" s="143"/>
      <c r="CJ77" s="144"/>
      <c r="CK77" s="144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  <c r="CW77" s="145"/>
      <c r="CX77" s="145"/>
      <c r="CY77" s="145"/>
      <c r="CZ77" s="145"/>
      <c r="DA77" s="145"/>
      <c r="DB77" s="145"/>
      <c r="DC77" s="147"/>
    </row>
    <row r="78" spans="1:107" s="165" customFormat="1" ht="16.5" customHeight="1">
      <c r="A78" s="362" t="s">
        <v>51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>
        <v>0</v>
      </c>
      <c r="L78" s="123"/>
      <c r="M78" s="123">
        <f>SUM(H78:K78)</f>
        <v>0</v>
      </c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40">
        <f>SUM(Q78:AN78)</f>
        <v>0</v>
      </c>
      <c r="AP78" s="140">
        <f t="shared" si="48"/>
        <v>0</v>
      </c>
      <c r="AQ78" s="140"/>
      <c r="AR78" s="140"/>
      <c r="AS78" s="140">
        <f t="shared" si="49"/>
        <v>0</v>
      </c>
      <c r="AT78" s="140">
        <f t="shared" si="50"/>
        <v>0</v>
      </c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>
        <f>SUM(AU78:BG78)</f>
        <v>0</v>
      </c>
      <c r="BJ78" s="140">
        <f t="shared" si="51"/>
        <v>0</v>
      </c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>
        <f>SUM(BK78:CB78)</f>
        <v>0</v>
      </c>
      <c r="CD78" s="140">
        <f aca="true" t="shared" si="52" ref="CD78:CD90">G78+O78-CC78</f>
        <v>0</v>
      </c>
      <c r="CE78" s="140">
        <f aca="true" t="shared" si="53" ref="CE78:CF84">AO78+BI78+CC78+AS78</f>
        <v>0</v>
      </c>
      <c r="CF78" s="140">
        <f t="shared" si="53"/>
        <v>0</v>
      </c>
      <c r="CG78" s="141"/>
      <c r="CH78" s="142">
        <f aca="true" t="shared" si="54" ref="CH78:CH90">M78+N78+O78</f>
        <v>0</v>
      </c>
      <c r="CI78" s="143">
        <f>M78+O78+B78+C78+E78+F78+G78+N78+D78</f>
        <v>0</v>
      </c>
      <c r="CJ78" s="144"/>
      <c r="CK78" s="144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  <c r="CW78" s="145"/>
      <c r="CX78" s="145"/>
      <c r="CY78" s="145"/>
      <c r="CZ78" s="145"/>
      <c r="DA78" s="145"/>
      <c r="DB78" s="145">
        <f>SUM(CL78:DA78)</f>
        <v>0</v>
      </c>
      <c r="DC78" s="147">
        <f aca="true" t="shared" si="55" ref="DC78:DC90">N78+D78-DB78</f>
        <v>0</v>
      </c>
    </row>
    <row r="79" spans="1:107" s="148" customFormat="1" ht="12.75">
      <c r="A79" s="353" t="s">
        <v>52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>
        <v>23400</v>
      </c>
      <c r="L79" s="123"/>
      <c r="M79" s="123">
        <f>SUM(H79:K79)</f>
        <v>23400</v>
      </c>
      <c r="N79" s="123"/>
      <c r="O79" s="123"/>
      <c r="P79" s="123"/>
      <c r="Q79" s="123"/>
      <c r="R79" s="123"/>
      <c r="S79" s="123"/>
      <c r="T79" s="123"/>
      <c r="U79" s="123"/>
      <c r="V79" s="123"/>
      <c r="W79" s="175"/>
      <c r="X79" s="175"/>
      <c r="Y79" s="175"/>
      <c r="Z79" s="175"/>
      <c r="AA79" s="354"/>
      <c r="AB79" s="123"/>
      <c r="AC79" s="123"/>
      <c r="AD79" s="123"/>
      <c r="AE79" s="123"/>
      <c r="AF79" s="175"/>
      <c r="AG79" s="175"/>
      <c r="AH79" s="123"/>
      <c r="AI79" s="123"/>
      <c r="AJ79" s="123"/>
      <c r="AK79" s="123"/>
      <c r="AL79" s="123"/>
      <c r="AM79" s="123"/>
      <c r="AN79" s="123"/>
      <c r="AO79" s="140">
        <f>SUM(Q79:AN79)</f>
        <v>0</v>
      </c>
      <c r="AP79" s="140">
        <f t="shared" si="48"/>
        <v>0</v>
      </c>
      <c r="AQ79" s="140"/>
      <c r="AR79" s="140"/>
      <c r="AS79" s="140">
        <f t="shared" si="49"/>
        <v>0</v>
      </c>
      <c r="AT79" s="140">
        <f t="shared" si="50"/>
        <v>23400</v>
      </c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>
        <f>SUM(AU79:BG79)</f>
        <v>0</v>
      </c>
      <c r="BJ79" s="140">
        <f t="shared" si="51"/>
        <v>0</v>
      </c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>
        <f>SUM(BK79:CB79)</f>
        <v>0</v>
      </c>
      <c r="CD79" s="140">
        <f t="shared" si="52"/>
        <v>0</v>
      </c>
      <c r="CE79" s="140">
        <f t="shared" si="53"/>
        <v>0</v>
      </c>
      <c r="CF79" s="140">
        <f t="shared" si="53"/>
        <v>23400</v>
      </c>
      <c r="CG79" s="141"/>
      <c r="CH79" s="142">
        <f t="shared" si="54"/>
        <v>23400</v>
      </c>
      <c r="CI79" s="143">
        <f>M79+O79+B79+C79+E79+F79+G79+N79+D79</f>
        <v>23400</v>
      </c>
      <c r="CJ79" s="144"/>
      <c r="CK79" s="144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5">
        <f>SUM(CL79:DA79)</f>
        <v>0</v>
      </c>
      <c r="DC79" s="147">
        <f t="shared" si="55"/>
        <v>0</v>
      </c>
    </row>
    <row r="80" spans="1:107" s="144" customFormat="1" ht="18" customHeight="1">
      <c r="A80" s="298"/>
      <c r="B80" s="123"/>
      <c r="C80" s="123"/>
      <c r="D80" s="123"/>
      <c r="E80" s="123"/>
      <c r="F80" s="123"/>
      <c r="G80" s="123"/>
      <c r="H80" s="123"/>
      <c r="I80" s="123"/>
      <c r="J80" s="123"/>
      <c r="K80" s="123">
        <v>0</v>
      </c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40">
        <f aca="true" t="shared" si="56" ref="AO80:AO90">SUM(Q80:AN80)</f>
        <v>0</v>
      </c>
      <c r="AP80" s="140">
        <f t="shared" si="48"/>
        <v>0</v>
      </c>
      <c r="AQ80" s="140"/>
      <c r="AR80" s="140"/>
      <c r="AS80" s="140">
        <f t="shared" si="49"/>
        <v>0</v>
      </c>
      <c r="AT80" s="140">
        <f t="shared" si="50"/>
        <v>0</v>
      </c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>
        <f aca="true" t="shared" si="57" ref="BI80:BI98">SUM(AU80:BG80)</f>
        <v>0</v>
      </c>
      <c r="BJ80" s="140">
        <f t="shared" si="51"/>
        <v>0</v>
      </c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>
        <f aca="true" t="shared" si="58" ref="CC80:CC90">SUM(BK80:CB80)</f>
        <v>0</v>
      </c>
      <c r="CD80" s="140">
        <f t="shared" si="52"/>
        <v>0</v>
      </c>
      <c r="CE80" s="140">
        <f t="shared" si="53"/>
        <v>0</v>
      </c>
      <c r="CF80" s="140">
        <f t="shared" si="53"/>
        <v>0</v>
      </c>
      <c r="CG80" s="141"/>
      <c r="CH80" s="142">
        <f t="shared" si="54"/>
        <v>0</v>
      </c>
      <c r="CI80" s="143">
        <f t="shared" si="41"/>
        <v>0</v>
      </c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>
        <f aca="true" t="shared" si="59" ref="DB80:DB90">SUM(CL80:DA80)</f>
        <v>0</v>
      </c>
      <c r="DC80" s="147">
        <f t="shared" si="55"/>
        <v>0</v>
      </c>
    </row>
    <row r="81" spans="1:107" s="148" customFormat="1" ht="12.75">
      <c r="A81" s="296"/>
      <c r="B81" s="123"/>
      <c r="C81" s="123"/>
      <c r="D81" s="123"/>
      <c r="E81" s="123"/>
      <c r="F81" s="123"/>
      <c r="G81" s="123"/>
      <c r="H81" s="123"/>
      <c r="I81" s="123"/>
      <c r="J81" s="123"/>
      <c r="K81" s="123">
        <v>0</v>
      </c>
      <c r="L81" s="123"/>
      <c r="M81" s="123">
        <f>SUM(H81:K81)</f>
        <v>0</v>
      </c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40">
        <f t="shared" si="56"/>
        <v>0</v>
      </c>
      <c r="AP81" s="140">
        <f t="shared" si="48"/>
        <v>0</v>
      </c>
      <c r="AQ81" s="140"/>
      <c r="AR81" s="140"/>
      <c r="AS81" s="140">
        <f t="shared" si="49"/>
        <v>0</v>
      </c>
      <c r="AT81" s="140">
        <f t="shared" si="50"/>
        <v>0</v>
      </c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>
        <f t="shared" si="57"/>
        <v>0</v>
      </c>
      <c r="BJ81" s="140">
        <f t="shared" si="51"/>
        <v>0</v>
      </c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>
        <f t="shared" si="58"/>
        <v>0</v>
      </c>
      <c r="CD81" s="140">
        <f t="shared" si="52"/>
        <v>0</v>
      </c>
      <c r="CE81" s="140">
        <f t="shared" si="53"/>
        <v>0</v>
      </c>
      <c r="CF81" s="140">
        <f t="shared" si="53"/>
        <v>0</v>
      </c>
      <c r="CG81" s="141"/>
      <c r="CH81" s="142">
        <f t="shared" si="54"/>
        <v>0</v>
      </c>
      <c r="CI81" s="143">
        <f t="shared" si="41"/>
        <v>0</v>
      </c>
      <c r="CJ81" s="144"/>
      <c r="CK81" s="144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>
        <f t="shared" si="59"/>
        <v>0</v>
      </c>
      <c r="DC81" s="147">
        <f t="shared" si="55"/>
        <v>0</v>
      </c>
    </row>
    <row r="82" spans="1:107" s="149" customFormat="1" ht="26.25" customHeight="1">
      <c r="A82" s="363" t="s">
        <v>55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>
        <v>46800</v>
      </c>
      <c r="L82" s="123"/>
      <c r="M82" s="123">
        <f>SUM(H82:K82)</f>
        <v>46800</v>
      </c>
      <c r="N82" s="123"/>
      <c r="O82" s="123"/>
      <c r="P82" s="123"/>
      <c r="Q82" s="123"/>
      <c r="R82" s="123"/>
      <c r="S82" s="123"/>
      <c r="T82" s="123"/>
      <c r="U82" s="123"/>
      <c r="V82" s="123"/>
      <c r="W82" s="364"/>
      <c r="X82" s="123"/>
      <c r="Y82" s="123"/>
      <c r="Z82" s="123"/>
      <c r="AA82" s="123"/>
      <c r="AB82" s="123"/>
      <c r="AC82" s="123"/>
      <c r="AD82" s="123"/>
      <c r="AE82" s="123"/>
      <c r="AF82" s="123"/>
      <c r="AH82" s="123"/>
      <c r="AI82" s="123"/>
      <c r="AK82" s="123"/>
      <c r="AL82" s="123"/>
      <c r="AM82" s="123"/>
      <c r="AN82" s="123"/>
      <c r="AO82" s="140">
        <f t="shared" si="56"/>
        <v>0</v>
      </c>
      <c r="AP82" s="140">
        <f t="shared" si="48"/>
        <v>0</v>
      </c>
      <c r="AQ82" s="140"/>
      <c r="AR82" s="140"/>
      <c r="AS82" s="140">
        <f t="shared" si="49"/>
        <v>0</v>
      </c>
      <c r="AT82" s="140">
        <f t="shared" si="50"/>
        <v>46800</v>
      </c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>
        <f t="shared" si="57"/>
        <v>0</v>
      </c>
      <c r="BJ82" s="140">
        <f t="shared" si="51"/>
        <v>0</v>
      </c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>
        <f t="shared" si="58"/>
        <v>0</v>
      </c>
      <c r="CD82" s="140">
        <f t="shared" si="52"/>
        <v>0</v>
      </c>
      <c r="CE82" s="140">
        <f t="shared" si="53"/>
        <v>0</v>
      </c>
      <c r="CF82" s="140">
        <f t="shared" si="53"/>
        <v>46800</v>
      </c>
      <c r="CG82" s="141"/>
      <c r="CH82" s="142">
        <f t="shared" si="54"/>
        <v>46800</v>
      </c>
      <c r="CI82" s="143">
        <f>M82+O82+B82+C82+E82+F82+G82+N82</f>
        <v>46800</v>
      </c>
      <c r="CJ82" s="144"/>
      <c r="CK82" s="144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>
        <f t="shared" si="59"/>
        <v>0</v>
      </c>
      <c r="DC82" s="147">
        <f t="shared" si="55"/>
        <v>0</v>
      </c>
    </row>
    <row r="83" spans="1:107" s="144" customFormat="1" ht="12.75">
      <c r="A83" s="318" t="s">
        <v>56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>
        <v>0</v>
      </c>
      <c r="L83" s="123"/>
      <c r="M83" s="123">
        <f>SUM(H83:K83)</f>
        <v>0</v>
      </c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40">
        <f t="shared" si="56"/>
        <v>0</v>
      </c>
      <c r="AP83" s="140">
        <f t="shared" si="48"/>
        <v>0</v>
      </c>
      <c r="AQ83" s="140"/>
      <c r="AR83" s="140"/>
      <c r="AS83" s="140">
        <f t="shared" si="49"/>
        <v>0</v>
      </c>
      <c r="AT83" s="140">
        <f t="shared" si="50"/>
        <v>0</v>
      </c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>
        <f t="shared" si="57"/>
        <v>0</v>
      </c>
      <c r="BJ83" s="140">
        <f t="shared" si="51"/>
        <v>0</v>
      </c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>
        <f t="shared" si="58"/>
        <v>0</v>
      </c>
      <c r="CD83" s="140">
        <f t="shared" si="52"/>
        <v>0</v>
      </c>
      <c r="CE83" s="140">
        <f t="shared" si="53"/>
        <v>0</v>
      </c>
      <c r="CF83" s="140">
        <f t="shared" si="53"/>
        <v>0</v>
      </c>
      <c r="CG83" s="141"/>
      <c r="CH83" s="142">
        <f t="shared" si="54"/>
        <v>0</v>
      </c>
      <c r="CI83" s="143">
        <f aca="true" t="shared" si="60" ref="CI83:CI88">M83+O83+B83+C83+E83+F83+G83+N83+D83</f>
        <v>0</v>
      </c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>
        <f t="shared" si="59"/>
        <v>0</v>
      </c>
      <c r="DC83" s="147">
        <f t="shared" si="55"/>
        <v>0</v>
      </c>
    </row>
    <row r="84" spans="1:107" s="144" customFormat="1" ht="14.25" customHeight="1">
      <c r="A84" s="298"/>
      <c r="B84" s="123"/>
      <c r="C84" s="123"/>
      <c r="D84" s="123"/>
      <c r="E84" s="123"/>
      <c r="F84" s="123"/>
      <c r="G84" s="123"/>
      <c r="H84" s="123"/>
      <c r="I84" s="123"/>
      <c r="J84" s="123"/>
      <c r="K84" s="123">
        <v>0</v>
      </c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40">
        <f t="shared" si="56"/>
        <v>0</v>
      </c>
      <c r="AP84" s="140">
        <f t="shared" si="48"/>
        <v>0</v>
      </c>
      <c r="AQ84" s="140"/>
      <c r="AR84" s="140"/>
      <c r="AS84" s="140">
        <f t="shared" si="49"/>
        <v>0</v>
      </c>
      <c r="AT84" s="140">
        <f t="shared" si="50"/>
        <v>0</v>
      </c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>
        <f t="shared" si="57"/>
        <v>0</v>
      </c>
      <c r="BJ84" s="140">
        <f t="shared" si="51"/>
        <v>0</v>
      </c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>
        <f t="shared" si="58"/>
        <v>0</v>
      </c>
      <c r="CD84" s="140">
        <f t="shared" si="52"/>
        <v>0</v>
      </c>
      <c r="CE84" s="140">
        <f t="shared" si="53"/>
        <v>0</v>
      </c>
      <c r="CF84" s="140">
        <f t="shared" si="53"/>
        <v>0</v>
      </c>
      <c r="CG84" s="141"/>
      <c r="CH84" s="142">
        <f t="shared" si="54"/>
        <v>0</v>
      </c>
      <c r="CI84" s="143">
        <f t="shared" si="60"/>
        <v>0</v>
      </c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5"/>
      <c r="DA84" s="145"/>
      <c r="DB84" s="145">
        <f t="shared" si="59"/>
        <v>0</v>
      </c>
      <c r="DC84" s="147">
        <f t="shared" si="55"/>
        <v>0</v>
      </c>
    </row>
    <row r="85" spans="1:107" s="144" customFormat="1" ht="12.75">
      <c r="A85" s="360" t="s">
        <v>58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>
        <v>70200</v>
      </c>
      <c r="L85" s="123"/>
      <c r="M85" s="123">
        <f>SUM(H85:K85)</f>
        <v>70200</v>
      </c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40">
        <f>SUM(Q85:AN85)</f>
        <v>0</v>
      </c>
      <c r="AP85" s="140">
        <f t="shared" si="48"/>
        <v>0</v>
      </c>
      <c r="AQ85" s="140"/>
      <c r="AR85" s="140"/>
      <c r="AS85" s="140">
        <f t="shared" si="49"/>
        <v>0</v>
      </c>
      <c r="AT85" s="140">
        <f t="shared" si="50"/>
        <v>70200</v>
      </c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>
        <f t="shared" si="57"/>
        <v>0</v>
      </c>
      <c r="BJ85" s="140">
        <f t="shared" si="51"/>
        <v>0</v>
      </c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>
        <f>SUM(BK85:CB85)</f>
        <v>0</v>
      </c>
      <c r="CD85" s="140">
        <f t="shared" si="52"/>
        <v>0</v>
      </c>
      <c r="CE85" s="140">
        <f>AO85+BI85+CC85+AS85</f>
        <v>0</v>
      </c>
      <c r="CF85" s="140">
        <f>AP85+BJ85+CD85+AT85</f>
        <v>70200</v>
      </c>
      <c r="CG85" s="141"/>
      <c r="CH85" s="142">
        <f t="shared" si="54"/>
        <v>70200</v>
      </c>
      <c r="CI85" s="143">
        <f t="shared" si="60"/>
        <v>70200</v>
      </c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>
        <f>SUM(CL85:DA85)</f>
        <v>0</v>
      </c>
      <c r="DC85" s="147">
        <f t="shared" si="55"/>
        <v>0</v>
      </c>
    </row>
    <row r="86" spans="1:107" s="144" customFormat="1" ht="12.75">
      <c r="A86" s="352" t="s">
        <v>59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>
        <v>46800</v>
      </c>
      <c r="L86" s="123"/>
      <c r="M86" s="123">
        <f>SUM(H86:K86)</f>
        <v>46800</v>
      </c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40">
        <f>SUM(Q86:AN86)</f>
        <v>0</v>
      </c>
      <c r="AP86" s="140">
        <f t="shared" si="48"/>
        <v>0</v>
      </c>
      <c r="AQ86" s="140"/>
      <c r="AR86" s="140"/>
      <c r="AS86" s="140">
        <f t="shared" si="49"/>
        <v>0</v>
      </c>
      <c r="AT86" s="140">
        <f t="shared" si="50"/>
        <v>46800</v>
      </c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>
        <f t="shared" si="57"/>
        <v>0</v>
      </c>
      <c r="BJ86" s="140">
        <f t="shared" si="51"/>
        <v>0</v>
      </c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>
        <f>SUM(BK86:CB86)</f>
        <v>0</v>
      </c>
      <c r="CD86" s="140">
        <f t="shared" si="52"/>
        <v>0</v>
      </c>
      <c r="CE86" s="140">
        <f>AO86+BI86+CC86+AS86</f>
        <v>0</v>
      </c>
      <c r="CF86" s="140">
        <f>AP86+BJ86+CD86+AT86</f>
        <v>46800</v>
      </c>
      <c r="CG86" s="141"/>
      <c r="CH86" s="142">
        <f t="shared" si="54"/>
        <v>46800</v>
      </c>
      <c r="CI86" s="143">
        <f t="shared" si="60"/>
        <v>46800</v>
      </c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>
        <f>SUM(CL86:DA86)</f>
        <v>0</v>
      </c>
      <c r="DC86" s="147">
        <f t="shared" si="55"/>
        <v>0</v>
      </c>
    </row>
    <row r="87" spans="1:107" s="205" customFormat="1" ht="22.5" customHeight="1">
      <c r="A87" s="150" t="s">
        <v>196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>
        <v>46800</v>
      </c>
      <c r="L87" s="123"/>
      <c r="M87" s="123">
        <f>SUM(H87:K87)</f>
        <v>46800</v>
      </c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40">
        <f>SUM(Q87:AN87)</f>
        <v>0</v>
      </c>
      <c r="AP87" s="140">
        <f t="shared" si="48"/>
        <v>0</v>
      </c>
      <c r="AQ87" s="140"/>
      <c r="AR87" s="140"/>
      <c r="AS87" s="140">
        <f t="shared" si="49"/>
        <v>0</v>
      </c>
      <c r="AT87" s="140">
        <f t="shared" si="50"/>
        <v>46800</v>
      </c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>
        <f>SUM(AU87:BG87)</f>
        <v>0</v>
      </c>
      <c r="BJ87" s="140">
        <f t="shared" si="51"/>
        <v>0</v>
      </c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>
        <f>SUM(BK87:CB87)</f>
        <v>0</v>
      </c>
      <c r="CD87" s="140">
        <f t="shared" si="52"/>
        <v>0</v>
      </c>
      <c r="CE87" s="140">
        <f aca="true" t="shared" si="61" ref="CE87:CE98">AO87+BI87+CC87+AS87</f>
        <v>0</v>
      </c>
      <c r="CF87" s="140">
        <f aca="true" t="shared" si="62" ref="CF87:CF98">AP87+BJ87+CD87+AT87</f>
        <v>46800</v>
      </c>
      <c r="CG87" s="141"/>
      <c r="CH87" s="142">
        <f t="shared" si="54"/>
        <v>46800</v>
      </c>
      <c r="CI87" s="143">
        <f t="shared" si="60"/>
        <v>46800</v>
      </c>
      <c r="CJ87" s="144"/>
      <c r="CK87" s="144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70"/>
      <c r="CZ87" s="145"/>
      <c r="DA87" s="145"/>
      <c r="DB87" s="145">
        <f>SUM(CL87:DA87)</f>
        <v>0</v>
      </c>
      <c r="DC87" s="147">
        <f t="shared" si="55"/>
        <v>0</v>
      </c>
    </row>
    <row r="88" spans="1:107" s="144" customFormat="1" ht="13.5" customHeight="1">
      <c r="A88" s="296"/>
      <c r="B88" s="123"/>
      <c r="C88" s="123"/>
      <c r="D88" s="123"/>
      <c r="E88" s="123"/>
      <c r="F88" s="123"/>
      <c r="G88" s="123"/>
      <c r="H88" s="123"/>
      <c r="I88" s="123"/>
      <c r="J88" s="123"/>
      <c r="K88" s="123">
        <v>0</v>
      </c>
      <c r="L88" s="123"/>
      <c r="M88" s="123">
        <f>SUM(H88:K88)</f>
        <v>0</v>
      </c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40">
        <f t="shared" si="56"/>
        <v>0</v>
      </c>
      <c r="AP88" s="140">
        <f t="shared" si="48"/>
        <v>0</v>
      </c>
      <c r="AQ88" s="140"/>
      <c r="AR88" s="140"/>
      <c r="AS88" s="140">
        <f t="shared" si="49"/>
        <v>0</v>
      </c>
      <c r="AT88" s="140">
        <f t="shared" si="50"/>
        <v>0</v>
      </c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>
        <f t="shared" si="57"/>
        <v>0</v>
      </c>
      <c r="BJ88" s="140">
        <f t="shared" si="51"/>
        <v>0</v>
      </c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>
        <f t="shared" si="58"/>
        <v>0</v>
      </c>
      <c r="CD88" s="140">
        <f t="shared" si="52"/>
        <v>0</v>
      </c>
      <c r="CE88" s="140">
        <f t="shared" si="61"/>
        <v>0</v>
      </c>
      <c r="CF88" s="140">
        <f t="shared" si="62"/>
        <v>0</v>
      </c>
      <c r="CG88" s="141"/>
      <c r="CH88" s="142">
        <f t="shared" si="54"/>
        <v>0</v>
      </c>
      <c r="CI88" s="143">
        <f t="shared" si="60"/>
        <v>0</v>
      </c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>
        <f t="shared" si="59"/>
        <v>0</v>
      </c>
      <c r="DC88" s="147">
        <f t="shared" si="55"/>
        <v>0</v>
      </c>
    </row>
    <row r="89" spans="1:107" s="149" customFormat="1" ht="12" customHeight="1">
      <c r="A89" s="363" t="s">
        <v>61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>
        <v>23400</v>
      </c>
      <c r="L89" s="123"/>
      <c r="M89" s="123">
        <f>SUM(H89:K89)</f>
        <v>23400</v>
      </c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40">
        <f t="shared" si="56"/>
        <v>0</v>
      </c>
      <c r="AP89" s="140">
        <f t="shared" si="48"/>
        <v>0</v>
      </c>
      <c r="AQ89" s="140"/>
      <c r="AR89" s="140"/>
      <c r="AS89" s="140">
        <f t="shared" si="49"/>
        <v>0</v>
      </c>
      <c r="AT89" s="140">
        <f t="shared" si="50"/>
        <v>23400</v>
      </c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>
        <f>SUM(AU89:BG89)</f>
        <v>0</v>
      </c>
      <c r="BJ89" s="140">
        <f t="shared" si="51"/>
        <v>0</v>
      </c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>
        <f t="shared" si="58"/>
        <v>0</v>
      </c>
      <c r="CD89" s="140">
        <f t="shared" si="52"/>
        <v>0</v>
      </c>
      <c r="CE89" s="140">
        <f t="shared" si="61"/>
        <v>0</v>
      </c>
      <c r="CF89" s="140">
        <f t="shared" si="62"/>
        <v>23400</v>
      </c>
      <c r="CG89" s="141"/>
      <c r="CH89" s="142">
        <f t="shared" si="54"/>
        <v>23400</v>
      </c>
      <c r="CI89" s="143">
        <f>M89+O89+B89+C89+E89+F89+G89+N89</f>
        <v>23400</v>
      </c>
      <c r="CJ89" s="144"/>
      <c r="CK89" s="144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>
        <f t="shared" si="59"/>
        <v>0</v>
      </c>
      <c r="DC89" s="147">
        <f t="shared" si="55"/>
        <v>0</v>
      </c>
    </row>
    <row r="90" spans="1:107" s="166" customFormat="1" ht="15">
      <c r="A90" s="298"/>
      <c r="B90" s="123"/>
      <c r="C90" s="123"/>
      <c r="D90" s="123"/>
      <c r="E90" s="123"/>
      <c r="F90" s="123"/>
      <c r="G90" s="123"/>
      <c r="H90" s="123"/>
      <c r="I90" s="123"/>
      <c r="J90" s="123"/>
      <c r="K90" s="123">
        <v>0</v>
      </c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40">
        <f t="shared" si="56"/>
        <v>0</v>
      </c>
      <c r="AP90" s="140">
        <f t="shared" si="48"/>
        <v>0</v>
      </c>
      <c r="AQ90" s="140"/>
      <c r="AR90" s="140"/>
      <c r="AS90" s="140">
        <f t="shared" si="49"/>
        <v>0</v>
      </c>
      <c r="AT90" s="140">
        <f t="shared" si="50"/>
        <v>0</v>
      </c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>
        <f t="shared" si="57"/>
        <v>0</v>
      </c>
      <c r="BJ90" s="140">
        <f t="shared" si="51"/>
        <v>0</v>
      </c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>
        <f t="shared" si="58"/>
        <v>0</v>
      </c>
      <c r="CD90" s="140">
        <f t="shared" si="52"/>
        <v>0</v>
      </c>
      <c r="CE90" s="140">
        <f t="shared" si="61"/>
        <v>0</v>
      </c>
      <c r="CF90" s="140">
        <f t="shared" si="62"/>
        <v>0</v>
      </c>
      <c r="CG90" s="141"/>
      <c r="CH90" s="142">
        <f t="shared" si="54"/>
        <v>0</v>
      </c>
      <c r="CI90" s="143">
        <f>M90+O90+B90+C90+E90+F90+G90+N90+D90</f>
        <v>0</v>
      </c>
      <c r="CJ90" s="144"/>
      <c r="CK90" s="144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>
        <f t="shared" si="59"/>
        <v>0</v>
      </c>
      <c r="DC90" s="147">
        <f t="shared" si="55"/>
        <v>0</v>
      </c>
    </row>
    <row r="91" spans="1:107" s="144" customFormat="1" ht="15.75" customHeight="1">
      <c r="A91" s="360" t="s">
        <v>63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>
        <v>93600</v>
      </c>
      <c r="L91" s="123"/>
      <c r="M91" s="123">
        <f aca="true" t="shared" si="63" ref="M91:M105">SUM(H91:K91)</f>
        <v>93600</v>
      </c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40">
        <f aca="true" t="shared" si="64" ref="AO91:AO124">SUM(Q91:AN91)</f>
        <v>0</v>
      </c>
      <c r="AP91" s="140">
        <f t="shared" si="48"/>
        <v>0</v>
      </c>
      <c r="AQ91" s="140"/>
      <c r="AR91" s="140"/>
      <c r="AS91" s="140">
        <f t="shared" si="49"/>
        <v>0</v>
      </c>
      <c r="AT91" s="140">
        <f t="shared" si="50"/>
        <v>93600</v>
      </c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>
        <f t="shared" si="57"/>
        <v>0</v>
      </c>
      <c r="BJ91" s="140">
        <f t="shared" si="51"/>
        <v>0</v>
      </c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>
        <f aca="true" t="shared" si="65" ref="CC91:CC124">SUM(BK91:CB91)</f>
        <v>0</v>
      </c>
      <c r="CD91" s="140">
        <f aca="true" t="shared" si="66" ref="CD91:CD97">G91+O91-CC91</f>
        <v>0</v>
      </c>
      <c r="CE91" s="140">
        <f t="shared" si="61"/>
        <v>0</v>
      </c>
      <c r="CF91" s="140">
        <f t="shared" si="62"/>
        <v>93600</v>
      </c>
      <c r="CG91" s="141"/>
      <c r="CH91" s="142">
        <f aca="true" t="shared" si="67" ref="CH91:CH97">M91+N91+O91</f>
        <v>93600</v>
      </c>
      <c r="CI91" s="143">
        <f>M91+O91+B91+C91+E91+F91+G91+N91+D91</f>
        <v>93600</v>
      </c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>
        <f aca="true" t="shared" si="68" ref="DB91:DB124">SUM(CL91:DA91)</f>
        <v>0</v>
      </c>
      <c r="DC91" s="147">
        <f aca="true" t="shared" si="69" ref="DC91:DC97">N91+D91-DB91</f>
        <v>0</v>
      </c>
    </row>
    <row r="92" spans="1:107" s="149" customFormat="1" ht="12.75">
      <c r="A92" s="414" t="s">
        <v>64</v>
      </c>
      <c r="B92" s="415"/>
      <c r="C92" s="415"/>
      <c r="D92" s="415"/>
      <c r="E92" s="415"/>
      <c r="F92" s="415"/>
      <c r="G92" s="415"/>
      <c r="H92" s="415"/>
      <c r="I92" s="415"/>
      <c r="J92" s="415"/>
      <c r="K92" s="415">
        <v>46800</v>
      </c>
      <c r="L92" s="415"/>
      <c r="M92" s="415">
        <f>SUM(H92:K92)</f>
        <v>46800</v>
      </c>
      <c r="N92" s="415"/>
      <c r="O92" s="415"/>
      <c r="P92" s="415"/>
      <c r="Q92" s="415"/>
      <c r="R92" s="415"/>
      <c r="S92" s="415"/>
      <c r="T92" s="415"/>
      <c r="U92" s="415"/>
      <c r="V92" s="415"/>
      <c r="W92" s="415"/>
      <c r="X92" s="415"/>
      <c r="Y92" s="415"/>
      <c r="Z92" s="415"/>
      <c r="AA92" s="415"/>
      <c r="AB92" s="415"/>
      <c r="AC92" s="415"/>
      <c r="AD92" s="415"/>
      <c r="AE92" s="415"/>
      <c r="AF92" s="415"/>
      <c r="AG92" s="415"/>
      <c r="AH92" s="415"/>
      <c r="AI92" s="415"/>
      <c r="AJ92" s="415"/>
      <c r="AK92" s="415"/>
      <c r="AL92" s="415"/>
      <c r="AM92" s="415"/>
      <c r="AN92" s="415"/>
      <c r="AO92" s="191">
        <f t="shared" si="64"/>
        <v>0</v>
      </c>
      <c r="AP92" s="140">
        <f t="shared" si="48"/>
        <v>0</v>
      </c>
      <c r="AQ92" s="191"/>
      <c r="AR92" s="191"/>
      <c r="AS92" s="140">
        <f t="shared" si="49"/>
        <v>0</v>
      </c>
      <c r="AT92" s="140">
        <f t="shared" si="50"/>
        <v>46800</v>
      </c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191"/>
      <c r="BG92" s="191"/>
      <c r="BH92" s="191"/>
      <c r="BI92" s="191">
        <f>SUM(AU92:BG92)</f>
        <v>0</v>
      </c>
      <c r="BJ92" s="140">
        <f t="shared" si="51"/>
        <v>0</v>
      </c>
      <c r="BK92" s="191"/>
      <c r="BL92" s="191"/>
      <c r="BM92" s="191"/>
      <c r="BN92" s="191"/>
      <c r="BO92" s="191"/>
      <c r="BP92" s="191"/>
      <c r="BQ92" s="191"/>
      <c r="BR92" s="191"/>
      <c r="BS92" s="191"/>
      <c r="BT92" s="191"/>
      <c r="BU92" s="191"/>
      <c r="BV92" s="191"/>
      <c r="BW92" s="191"/>
      <c r="BX92" s="191"/>
      <c r="BY92" s="191"/>
      <c r="BZ92" s="191"/>
      <c r="CA92" s="416"/>
      <c r="CB92" s="416"/>
      <c r="CC92" s="416">
        <f t="shared" si="65"/>
        <v>0</v>
      </c>
      <c r="CD92" s="416">
        <f t="shared" si="66"/>
        <v>0</v>
      </c>
      <c r="CE92" s="416">
        <f t="shared" si="61"/>
        <v>0</v>
      </c>
      <c r="CF92" s="416">
        <f t="shared" si="62"/>
        <v>46800</v>
      </c>
      <c r="CG92" s="417"/>
      <c r="CH92" s="418">
        <f t="shared" si="67"/>
        <v>46800</v>
      </c>
      <c r="CI92" s="419">
        <f>M92+O92+B92+C92+E92+F92+G92+N92</f>
        <v>46800</v>
      </c>
      <c r="CL92" s="364"/>
      <c r="CM92" s="364"/>
      <c r="CN92" s="364"/>
      <c r="CO92" s="364"/>
      <c r="CP92" s="364"/>
      <c r="CQ92" s="364"/>
      <c r="CR92" s="364"/>
      <c r="CS92" s="364"/>
      <c r="CT92" s="364"/>
      <c r="CU92" s="364"/>
      <c r="CV92" s="364"/>
      <c r="CW92" s="364"/>
      <c r="CX92" s="364"/>
      <c r="CY92" s="364"/>
      <c r="CZ92" s="364"/>
      <c r="DA92" s="364"/>
      <c r="DB92" s="364">
        <f t="shared" si="68"/>
        <v>0</v>
      </c>
      <c r="DC92" s="420">
        <f t="shared" si="69"/>
        <v>0</v>
      </c>
    </row>
    <row r="93" spans="1:107" s="144" customFormat="1" ht="15.75" customHeight="1">
      <c r="A93" s="318" t="s">
        <v>65</v>
      </c>
      <c r="B93" s="123"/>
      <c r="C93" s="123"/>
      <c r="D93" s="123"/>
      <c r="E93" s="123"/>
      <c r="F93" s="123"/>
      <c r="G93" s="123"/>
      <c r="H93" s="123"/>
      <c r="I93" s="123"/>
      <c r="J93" s="123"/>
      <c r="K93" s="123">
        <v>0</v>
      </c>
      <c r="L93" s="123"/>
      <c r="M93" s="123">
        <f>SUM(H93:K93)</f>
        <v>0</v>
      </c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40">
        <f t="shared" si="64"/>
        <v>0</v>
      </c>
      <c r="AP93" s="140">
        <f t="shared" si="48"/>
        <v>0</v>
      </c>
      <c r="AQ93" s="140"/>
      <c r="AR93" s="140"/>
      <c r="AS93" s="140">
        <f t="shared" si="49"/>
        <v>0</v>
      </c>
      <c r="AT93" s="140">
        <f t="shared" si="50"/>
        <v>0</v>
      </c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>
        <f>SUM(AU93:BG93)</f>
        <v>0</v>
      </c>
      <c r="BJ93" s="140">
        <f t="shared" si="51"/>
        <v>0</v>
      </c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>
        <f t="shared" si="65"/>
        <v>0</v>
      </c>
      <c r="CD93" s="140">
        <f t="shared" si="66"/>
        <v>0</v>
      </c>
      <c r="CE93" s="140">
        <f t="shared" si="61"/>
        <v>0</v>
      </c>
      <c r="CF93" s="140">
        <f t="shared" si="62"/>
        <v>0</v>
      </c>
      <c r="CG93" s="141"/>
      <c r="CH93" s="142">
        <f t="shared" si="67"/>
        <v>0</v>
      </c>
      <c r="CI93" s="143">
        <f>M93+O93+B93+C93+E93+F93+G93+N93+D93</f>
        <v>0</v>
      </c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  <c r="CW93" s="145"/>
      <c r="CX93" s="145"/>
      <c r="CY93" s="145"/>
      <c r="CZ93" s="145"/>
      <c r="DA93" s="145"/>
      <c r="DB93" s="145">
        <f t="shared" si="68"/>
        <v>0</v>
      </c>
      <c r="DC93" s="147">
        <f t="shared" si="69"/>
        <v>0</v>
      </c>
    </row>
    <row r="94" spans="1:107" s="151" customFormat="1" ht="25.5" customHeight="1">
      <c r="A94" s="365" t="s">
        <v>66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>
        <v>23400</v>
      </c>
      <c r="L94" s="123"/>
      <c r="M94" s="123">
        <f t="shared" si="63"/>
        <v>23400</v>
      </c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40">
        <f t="shared" si="64"/>
        <v>0</v>
      </c>
      <c r="AP94" s="140">
        <f t="shared" si="48"/>
        <v>0</v>
      </c>
      <c r="AQ94" s="140"/>
      <c r="AR94" s="140"/>
      <c r="AS94" s="140">
        <f t="shared" si="49"/>
        <v>0</v>
      </c>
      <c r="AT94" s="140">
        <f t="shared" si="50"/>
        <v>23400</v>
      </c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>
        <f t="shared" si="57"/>
        <v>0</v>
      </c>
      <c r="BJ94" s="140">
        <f t="shared" si="51"/>
        <v>0</v>
      </c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>
        <f t="shared" si="65"/>
        <v>0</v>
      </c>
      <c r="CD94" s="140">
        <f t="shared" si="66"/>
        <v>0</v>
      </c>
      <c r="CE94" s="140">
        <f t="shared" si="61"/>
        <v>0</v>
      </c>
      <c r="CF94" s="140">
        <f t="shared" si="62"/>
        <v>23400</v>
      </c>
      <c r="CG94" s="141"/>
      <c r="CH94" s="142">
        <f t="shared" si="67"/>
        <v>23400</v>
      </c>
      <c r="CI94" s="143">
        <f aca="true" t="shared" si="70" ref="CI94:CI100">M94+O94+B94+C94+E94+F94+G94+N94+D94</f>
        <v>23400</v>
      </c>
      <c r="CJ94" s="144"/>
      <c r="CK94" s="144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  <c r="CW94" s="145"/>
      <c r="CX94" s="145"/>
      <c r="CY94" s="145"/>
      <c r="CZ94" s="145"/>
      <c r="DA94" s="145"/>
      <c r="DB94" s="145">
        <f t="shared" si="68"/>
        <v>0</v>
      </c>
      <c r="DC94" s="147">
        <f t="shared" si="69"/>
        <v>0</v>
      </c>
    </row>
    <row r="95" spans="1:107" s="148" customFormat="1" ht="17.25" customHeight="1">
      <c r="A95" s="366" t="s">
        <v>67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>
        <v>0</v>
      </c>
      <c r="L95" s="123"/>
      <c r="M95" s="123">
        <f t="shared" si="63"/>
        <v>0</v>
      </c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40">
        <f t="shared" si="64"/>
        <v>0</v>
      </c>
      <c r="AP95" s="140">
        <f t="shared" si="48"/>
        <v>0</v>
      </c>
      <c r="AQ95" s="140"/>
      <c r="AR95" s="140"/>
      <c r="AS95" s="140">
        <f t="shared" si="49"/>
        <v>0</v>
      </c>
      <c r="AT95" s="140">
        <f t="shared" si="50"/>
        <v>0</v>
      </c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>
        <f t="shared" si="57"/>
        <v>0</v>
      </c>
      <c r="BJ95" s="140">
        <f t="shared" si="51"/>
        <v>0</v>
      </c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>
        <f t="shared" si="65"/>
        <v>0</v>
      </c>
      <c r="CD95" s="140">
        <f t="shared" si="66"/>
        <v>0</v>
      </c>
      <c r="CE95" s="140">
        <f t="shared" si="61"/>
        <v>0</v>
      </c>
      <c r="CF95" s="140">
        <f t="shared" si="62"/>
        <v>0</v>
      </c>
      <c r="CG95" s="141"/>
      <c r="CH95" s="142">
        <f t="shared" si="67"/>
        <v>0</v>
      </c>
      <c r="CI95" s="143">
        <f t="shared" si="70"/>
        <v>0</v>
      </c>
      <c r="CJ95" s="144"/>
      <c r="CK95" s="144"/>
      <c r="CL95" s="145"/>
      <c r="CM95" s="145"/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45"/>
      <c r="CY95" s="145"/>
      <c r="CZ95" s="145"/>
      <c r="DA95" s="145"/>
      <c r="DB95" s="145">
        <f t="shared" si="68"/>
        <v>0</v>
      </c>
      <c r="DC95" s="147">
        <f t="shared" si="69"/>
        <v>0</v>
      </c>
    </row>
    <row r="96" spans="1:107" s="143" customFormat="1" ht="12.75">
      <c r="A96" s="367" t="s">
        <v>68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>
        <v>93600</v>
      </c>
      <c r="L96" s="123"/>
      <c r="M96" s="123">
        <f t="shared" si="63"/>
        <v>93600</v>
      </c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40">
        <f t="shared" si="64"/>
        <v>0</v>
      </c>
      <c r="AP96" s="140">
        <f t="shared" si="48"/>
        <v>0</v>
      </c>
      <c r="AQ96" s="140"/>
      <c r="AR96" s="140"/>
      <c r="AS96" s="140">
        <f t="shared" si="49"/>
        <v>0</v>
      </c>
      <c r="AT96" s="140">
        <f t="shared" si="50"/>
        <v>93600</v>
      </c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>
        <f t="shared" si="57"/>
        <v>0</v>
      </c>
      <c r="BJ96" s="140">
        <f t="shared" si="51"/>
        <v>0</v>
      </c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>
        <f t="shared" si="65"/>
        <v>0</v>
      </c>
      <c r="CD96" s="140">
        <f t="shared" si="66"/>
        <v>0</v>
      </c>
      <c r="CE96" s="140">
        <f t="shared" si="61"/>
        <v>0</v>
      </c>
      <c r="CF96" s="140">
        <f t="shared" si="62"/>
        <v>93600</v>
      </c>
      <c r="CG96" s="141"/>
      <c r="CH96" s="141">
        <f t="shared" si="67"/>
        <v>93600</v>
      </c>
      <c r="CI96" s="143">
        <f t="shared" si="70"/>
        <v>93600</v>
      </c>
      <c r="CL96" s="140"/>
      <c r="CM96" s="140"/>
      <c r="CN96" s="140"/>
      <c r="CO96" s="140"/>
      <c r="CP96" s="140"/>
      <c r="CQ96" s="140"/>
      <c r="CR96" s="140"/>
      <c r="CS96" s="140"/>
      <c r="CT96" s="140"/>
      <c r="CU96" s="140"/>
      <c r="CV96" s="140"/>
      <c r="CW96" s="140"/>
      <c r="CX96" s="140"/>
      <c r="CY96" s="140"/>
      <c r="CZ96" s="140"/>
      <c r="DA96" s="140"/>
      <c r="DB96" s="140">
        <f t="shared" si="68"/>
        <v>0</v>
      </c>
      <c r="DC96" s="147">
        <f t="shared" si="69"/>
        <v>0</v>
      </c>
    </row>
    <row r="97" spans="1:107" s="144" customFormat="1" ht="12.75">
      <c r="A97" s="360" t="s">
        <v>179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>
        <v>23400</v>
      </c>
      <c r="L97" s="123"/>
      <c r="M97" s="123">
        <f t="shared" si="63"/>
        <v>23400</v>
      </c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40">
        <f t="shared" si="64"/>
        <v>0</v>
      </c>
      <c r="AP97" s="140">
        <f t="shared" si="48"/>
        <v>0</v>
      </c>
      <c r="AQ97" s="140"/>
      <c r="AR97" s="140"/>
      <c r="AS97" s="140">
        <f t="shared" si="49"/>
        <v>0</v>
      </c>
      <c r="AT97" s="140">
        <f t="shared" si="50"/>
        <v>23400</v>
      </c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>
        <f t="shared" si="57"/>
        <v>0</v>
      </c>
      <c r="BJ97" s="140">
        <f t="shared" si="51"/>
        <v>0</v>
      </c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>
        <f t="shared" si="65"/>
        <v>0</v>
      </c>
      <c r="CD97" s="140">
        <f t="shared" si="66"/>
        <v>0</v>
      </c>
      <c r="CE97" s="140">
        <f t="shared" si="61"/>
        <v>0</v>
      </c>
      <c r="CF97" s="140">
        <f t="shared" si="62"/>
        <v>23400</v>
      </c>
      <c r="CG97" s="141"/>
      <c r="CH97" s="142">
        <f t="shared" si="67"/>
        <v>23400</v>
      </c>
      <c r="CI97" s="143">
        <f t="shared" si="70"/>
        <v>23400</v>
      </c>
      <c r="CL97" s="145"/>
      <c r="CM97" s="145"/>
      <c r="CN97" s="145"/>
      <c r="CO97" s="145"/>
      <c r="CP97" s="145"/>
      <c r="CQ97" s="145"/>
      <c r="CR97" s="145"/>
      <c r="CS97" s="145"/>
      <c r="CT97" s="145"/>
      <c r="CU97" s="145"/>
      <c r="CV97" s="145"/>
      <c r="CW97" s="145"/>
      <c r="CX97" s="145"/>
      <c r="CY97" s="145"/>
      <c r="CZ97" s="145"/>
      <c r="DA97" s="145"/>
      <c r="DB97" s="145">
        <f t="shared" si="68"/>
        <v>0</v>
      </c>
      <c r="DC97" s="147">
        <f t="shared" si="69"/>
        <v>0</v>
      </c>
    </row>
    <row r="98" spans="1:107" s="144" customFormat="1" ht="12.75">
      <c r="A98" s="296"/>
      <c r="B98" s="123"/>
      <c r="C98" s="123"/>
      <c r="D98" s="123"/>
      <c r="E98" s="123"/>
      <c r="F98" s="123"/>
      <c r="G98" s="123"/>
      <c r="H98" s="123"/>
      <c r="I98" s="123"/>
      <c r="J98" s="123"/>
      <c r="K98" s="123">
        <v>46800</v>
      </c>
      <c r="L98" s="123"/>
      <c r="M98" s="123">
        <f t="shared" si="63"/>
        <v>46800</v>
      </c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40">
        <f t="shared" si="64"/>
        <v>0</v>
      </c>
      <c r="AP98" s="140">
        <f t="shared" si="48"/>
        <v>0</v>
      </c>
      <c r="AQ98" s="140"/>
      <c r="AR98" s="140"/>
      <c r="AS98" s="140">
        <f t="shared" si="49"/>
        <v>0</v>
      </c>
      <c r="AT98" s="140">
        <f t="shared" si="50"/>
        <v>46800</v>
      </c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>
        <f t="shared" si="57"/>
        <v>0</v>
      </c>
      <c r="BJ98" s="140">
        <f t="shared" si="51"/>
        <v>0</v>
      </c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>
        <f t="shared" si="65"/>
        <v>0</v>
      </c>
      <c r="CD98" s="140">
        <f aca="true" t="shared" si="71" ref="CD98:CD111">G98+O98-CC98</f>
        <v>0</v>
      </c>
      <c r="CE98" s="140">
        <f t="shared" si="61"/>
        <v>0</v>
      </c>
      <c r="CF98" s="140">
        <f t="shared" si="62"/>
        <v>46800</v>
      </c>
      <c r="CG98" s="141"/>
      <c r="CH98" s="142">
        <f aca="true" t="shared" si="72" ref="CH98:CH111">M98+N98+O98</f>
        <v>46800</v>
      </c>
      <c r="CI98" s="143">
        <f t="shared" si="70"/>
        <v>46800</v>
      </c>
      <c r="CL98" s="145"/>
      <c r="CM98" s="145"/>
      <c r="CN98" s="145"/>
      <c r="CO98" s="145"/>
      <c r="CP98" s="145"/>
      <c r="CQ98" s="145"/>
      <c r="CR98" s="145"/>
      <c r="CS98" s="145"/>
      <c r="CT98" s="145"/>
      <c r="CU98" s="145"/>
      <c r="CV98" s="145"/>
      <c r="CW98" s="145"/>
      <c r="CX98" s="145"/>
      <c r="CY98" s="145"/>
      <c r="CZ98" s="145"/>
      <c r="DA98" s="145"/>
      <c r="DB98" s="145">
        <f t="shared" si="68"/>
        <v>0</v>
      </c>
      <c r="DC98" s="147">
        <f aca="true" t="shared" si="73" ref="DC98:DC111">N98+D98-DB98</f>
        <v>0</v>
      </c>
    </row>
    <row r="99" spans="1:107" s="149" customFormat="1" ht="12.75">
      <c r="A99" s="350" t="s">
        <v>70</v>
      </c>
      <c r="B99" s="123"/>
      <c r="C99" s="123"/>
      <c r="D99" s="123"/>
      <c r="E99" s="123"/>
      <c r="F99" s="123"/>
      <c r="G99" s="123"/>
      <c r="H99" s="123"/>
      <c r="I99" s="123"/>
      <c r="J99" s="123"/>
      <c r="K99" s="123">
        <v>0</v>
      </c>
      <c r="L99" s="123"/>
      <c r="M99" s="123">
        <f t="shared" si="63"/>
        <v>0</v>
      </c>
      <c r="N99" s="123"/>
      <c r="O99" s="152"/>
      <c r="P99" s="123"/>
      <c r="Q99" s="406"/>
      <c r="R99" s="407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408"/>
      <c r="AI99" s="187"/>
      <c r="AJ99" s="408"/>
      <c r="AK99" s="123"/>
      <c r="AL99" s="123"/>
      <c r="AM99" s="123"/>
      <c r="AN99" s="123"/>
      <c r="AO99" s="140">
        <f t="shared" si="64"/>
        <v>0</v>
      </c>
      <c r="AP99" s="140">
        <f t="shared" si="48"/>
        <v>0</v>
      </c>
      <c r="AQ99" s="140"/>
      <c r="AR99" s="140"/>
      <c r="AS99" s="140">
        <f t="shared" si="49"/>
        <v>0</v>
      </c>
      <c r="AT99" s="140">
        <f t="shared" si="50"/>
        <v>0</v>
      </c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H99" s="140"/>
      <c r="BI99" s="140">
        <f>SUM(AU99:BF99)</f>
        <v>0</v>
      </c>
      <c r="BJ99" s="140">
        <f t="shared" si="51"/>
        <v>0</v>
      </c>
      <c r="BK99" s="153"/>
      <c r="BL99" s="153"/>
      <c r="BM99" s="153"/>
      <c r="BN99" s="153"/>
      <c r="BO99" s="153"/>
      <c r="BP99" s="153"/>
      <c r="BQ99" s="153"/>
      <c r="BR99" s="153"/>
      <c r="BS99" s="153"/>
      <c r="BU99" s="409"/>
      <c r="BV99" s="410"/>
      <c r="BW99" s="153"/>
      <c r="BX99" s="153"/>
      <c r="BY99" s="411"/>
      <c r="BZ99" s="153"/>
      <c r="CA99" s="153"/>
      <c r="CB99" s="153"/>
      <c r="CC99" s="140">
        <f t="shared" si="65"/>
        <v>0</v>
      </c>
      <c r="CD99" s="140">
        <f t="shared" si="71"/>
        <v>0</v>
      </c>
      <c r="CE99" s="140">
        <f aca="true" t="shared" si="74" ref="CE99:CF102">AO99+BI99+CC99+AS99</f>
        <v>0</v>
      </c>
      <c r="CF99" s="140">
        <f t="shared" si="74"/>
        <v>0</v>
      </c>
      <c r="CG99" s="141"/>
      <c r="CH99" s="142">
        <f t="shared" si="72"/>
        <v>0</v>
      </c>
      <c r="CI99" s="143">
        <f t="shared" si="70"/>
        <v>0</v>
      </c>
      <c r="CJ99" s="144"/>
      <c r="CK99" s="144"/>
      <c r="CL99" s="145"/>
      <c r="CM99" s="145"/>
      <c r="CN99" s="145"/>
      <c r="CO99" s="145"/>
      <c r="CP99" s="145"/>
      <c r="CQ99" s="145"/>
      <c r="CR99" s="145"/>
      <c r="CS99" s="145"/>
      <c r="CU99" s="145"/>
      <c r="CV99" s="145"/>
      <c r="CW99" s="145"/>
      <c r="CX99" s="145"/>
      <c r="CY99" s="145"/>
      <c r="CZ99" s="145"/>
      <c r="DA99" s="145"/>
      <c r="DB99" s="145">
        <f t="shared" si="68"/>
        <v>0</v>
      </c>
      <c r="DC99" s="147">
        <f t="shared" si="73"/>
        <v>0</v>
      </c>
    </row>
    <row r="100" spans="1:107" s="144" customFormat="1" ht="28.5" customHeight="1">
      <c r="A100" s="360" t="s">
        <v>71</v>
      </c>
      <c r="B100" s="123"/>
      <c r="C100" s="123"/>
      <c r="D100" s="123"/>
      <c r="E100" s="123"/>
      <c r="F100" s="123"/>
      <c r="G100" s="123"/>
      <c r="H100" s="123"/>
      <c r="I100" s="123"/>
      <c r="J100" s="123"/>
      <c r="K100" s="123">
        <v>46800</v>
      </c>
      <c r="L100" s="123"/>
      <c r="M100" s="123">
        <f t="shared" si="63"/>
        <v>46800</v>
      </c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40">
        <f t="shared" si="64"/>
        <v>0</v>
      </c>
      <c r="AP100" s="140">
        <f t="shared" si="48"/>
        <v>0</v>
      </c>
      <c r="AQ100" s="140"/>
      <c r="AR100" s="140"/>
      <c r="AS100" s="140">
        <f t="shared" si="49"/>
        <v>0</v>
      </c>
      <c r="AT100" s="140">
        <f t="shared" si="50"/>
        <v>46800</v>
      </c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>
        <f aca="true" t="shared" si="75" ref="BI100:BI121">SUM(AU100:BG100)</f>
        <v>0</v>
      </c>
      <c r="BJ100" s="140">
        <f t="shared" si="51"/>
        <v>0</v>
      </c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>
        <f t="shared" si="65"/>
        <v>0</v>
      </c>
      <c r="CD100" s="140">
        <f t="shared" si="71"/>
        <v>0</v>
      </c>
      <c r="CE100" s="140">
        <f t="shared" si="74"/>
        <v>0</v>
      </c>
      <c r="CF100" s="140">
        <f t="shared" si="74"/>
        <v>46800</v>
      </c>
      <c r="CG100" s="141"/>
      <c r="CH100" s="142">
        <f t="shared" si="72"/>
        <v>46800</v>
      </c>
      <c r="CI100" s="143">
        <f t="shared" si="70"/>
        <v>46800</v>
      </c>
      <c r="CL100" s="145"/>
      <c r="CM100" s="145"/>
      <c r="CN100" s="145"/>
      <c r="CO100" s="145"/>
      <c r="CP100" s="145"/>
      <c r="CQ100" s="145"/>
      <c r="CR100" s="145"/>
      <c r="CS100" s="145"/>
      <c r="CT100" s="145"/>
      <c r="CU100" s="145"/>
      <c r="CV100" s="145"/>
      <c r="CW100" s="145"/>
      <c r="CX100" s="145"/>
      <c r="CY100" s="145"/>
      <c r="CZ100" s="145"/>
      <c r="DA100" s="145"/>
      <c r="DB100" s="145">
        <f t="shared" si="68"/>
        <v>0</v>
      </c>
      <c r="DC100" s="147">
        <f t="shared" si="73"/>
        <v>0</v>
      </c>
    </row>
    <row r="101" spans="1:107" s="148" customFormat="1" ht="21.75" customHeight="1">
      <c r="A101" s="368" t="s">
        <v>72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>
        <v>0</v>
      </c>
      <c r="L101" s="123"/>
      <c r="M101" s="123">
        <f>SUM(H101:K101)</f>
        <v>0</v>
      </c>
      <c r="N101" s="123"/>
      <c r="O101" s="123"/>
      <c r="P101" s="123"/>
      <c r="Q101" s="123"/>
      <c r="R101" s="123"/>
      <c r="S101" s="123"/>
      <c r="T101" s="123"/>
      <c r="U101" s="123"/>
      <c r="V101" s="123"/>
      <c r="X101" s="123"/>
      <c r="Y101" s="123"/>
      <c r="Z101" s="155"/>
      <c r="AA101" s="155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40">
        <f t="shared" si="64"/>
        <v>0</v>
      </c>
      <c r="AP101" s="140">
        <f t="shared" si="48"/>
        <v>0</v>
      </c>
      <c r="AQ101" s="140"/>
      <c r="AR101" s="140"/>
      <c r="AS101" s="140">
        <f t="shared" si="49"/>
        <v>0</v>
      </c>
      <c r="AT101" s="140">
        <f t="shared" si="50"/>
        <v>0</v>
      </c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>
        <f>SUM(AU101:BG101)</f>
        <v>0</v>
      </c>
      <c r="BJ101" s="140">
        <f t="shared" si="51"/>
        <v>0</v>
      </c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153"/>
      <c r="BY101" s="153"/>
      <c r="BZ101" s="153"/>
      <c r="CA101" s="153"/>
      <c r="CB101" s="153"/>
      <c r="CC101" s="140">
        <f t="shared" si="65"/>
        <v>0</v>
      </c>
      <c r="CD101" s="140">
        <f t="shared" si="71"/>
        <v>0</v>
      </c>
      <c r="CE101" s="140">
        <f t="shared" si="74"/>
        <v>0</v>
      </c>
      <c r="CF101" s="140">
        <f t="shared" si="74"/>
        <v>0</v>
      </c>
      <c r="CG101" s="141"/>
      <c r="CH101" s="142">
        <f t="shared" si="72"/>
        <v>0</v>
      </c>
      <c r="CI101" s="143">
        <f>M101+O101+B101+C101+E101+F101+G101+N101</f>
        <v>0</v>
      </c>
      <c r="CJ101" s="144"/>
      <c r="CK101" s="144"/>
      <c r="CL101" s="145"/>
      <c r="CM101" s="145"/>
      <c r="CN101" s="145"/>
      <c r="CO101" s="145"/>
      <c r="CP101" s="145"/>
      <c r="CQ101" s="145"/>
      <c r="CR101" s="145"/>
      <c r="CS101" s="145"/>
      <c r="CT101" s="145"/>
      <c r="CU101" s="145"/>
      <c r="CV101" s="145"/>
      <c r="CW101" s="145"/>
      <c r="CX101" s="145"/>
      <c r="CY101" s="145"/>
      <c r="CZ101" s="145"/>
      <c r="DA101" s="145"/>
      <c r="DB101" s="145">
        <f t="shared" si="68"/>
        <v>0</v>
      </c>
      <c r="DC101" s="147">
        <f t="shared" si="73"/>
        <v>0</v>
      </c>
    </row>
    <row r="102" spans="1:107" s="156" customFormat="1" ht="12.75">
      <c r="A102" s="355" t="s">
        <v>73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>
        <v>23400</v>
      </c>
      <c r="L102" s="123"/>
      <c r="M102" s="123">
        <f>SUM(H102:K102)</f>
        <v>23400</v>
      </c>
      <c r="N102" s="123"/>
      <c r="O102" s="123"/>
      <c r="P102" s="123"/>
      <c r="Q102" s="123"/>
      <c r="R102" s="123"/>
      <c r="S102" s="123"/>
      <c r="T102" s="123"/>
      <c r="U102" s="123"/>
      <c r="V102" s="123"/>
      <c r="W102" s="175"/>
      <c r="X102" s="175"/>
      <c r="Y102" s="175"/>
      <c r="Z102" s="175"/>
      <c r="AA102" s="123"/>
      <c r="AB102" s="123"/>
      <c r="AC102" s="123"/>
      <c r="AD102" s="123"/>
      <c r="AE102" s="123"/>
      <c r="AF102" s="175"/>
      <c r="AG102" s="175"/>
      <c r="AH102" s="123"/>
      <c r="AI102" s="123"/>
      <c r="AJ102" s="123"/>
      <c r="AK102" s="123"/>
      <c r="AL102" s="123"/>
      <c r="AM102" s="123"/>
      <c r="AN102" s="123"/>
      <c r="AO102" s="140">
        <f t="shared" si="64"/>
        <v>0</v>
      </c>
      <c r="AP102" s="140">
        <f t="shared" si="48"/>
        <v>0</v>
      </c>
      <c r="AQ102" s="140"/>
      <c r="AR102" s="140"/>
      <c r="AS102" s="140">
        <f t="shared" si="49"/>
        <v>0</v>
      </c>
      <c r="AT102" s="140">
        <f t="shared" si="50"/>
        <v>23400</v>
      </c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>
        <f>SUM(AU102:BG102)</f>
        <v>0</v>
      </c>
      <c r="BJ102" s="140">
        <f t="shared" si="51"/>
        <v>0</v>
      </c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>
        <f t="shared" si="65"/>
        <v>0</v>
      </c>
      <c r="CD102" s="140">
        <f t="shared" si="71"/>
        <v>0</v>
      </c>
      <c r="CE102" s="140">
        <f t="shared" si="74"/>
        <v>0</v>
      </c>
      <c r="CF102" s="140">
        <f t="shared" si="74"/>
        <v>23400</v>
      </c>
      <c r="CG102" s="141"/>
      <c r="CH102" s="142">
        <f t="shared" si="72"/>
        <v>23400</v>
      </c>
      <c r="CI102" s="143">
        <f aca="true" t="shared" si="76" ref="CI102:CI108">M102+O102+B102+C102+E102+F102+G102+N102+D102</f>
        <v>23400</v>
      </c>
      <c r="CJ102" s="144"/>
      <c r="CK102" s="144"/>
      <c r="CL102" s="145"/>
      <c r="CM102" s="145"/>
      <c r="CN102" s="145"/>
      <c r="CO102" s="145"/>
      <c r="CP102" s="145"/>
      <c r="CQ102" s="145"/>
      <c r="CR102" s="145"/>
      <c r="CS102" s="145"/>
      <c r="CT102" s="145"/>
      <c r="CU102" s="145"/>
      <c r="CV102" s="145"/>
      <c r="CW102" s="145"/>
      <c r="CX102" s="145"/>
      <c r="CY102" s="145"/>
      <c r="CZ102" s="145"/>
      <c r="DA102" s="145"/>
      <c r="DB102" s="145">
        <f t="shared" si="68"/>
        <v>0</v>
      </c>
      <c r="DC102" s="147">
        <f t="shared" si="73"/>
        <v>0</v>
      </c>
    </row>
    <row r="103" spans="1:107" s="206" customFormat="1" ht="15">
      <c r="A103" s="369" t="s">
        <v>74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>
        <v>0</v>
      </c>
      <c r="L103" s="123"/>
      <c r="M103" s="123">
        <f t="shared" si="63"/>
        <v>0</v>
      </c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40">
        <f t="shared" si="64"/>
        <v>0</v>
      </c>
      <c r="AP103" s="140">
        <f t="shared" si="48"/>
        <v>0</v>
      </c>
      <c r="AQ103" s="140"/>
      <c r="AR103" s="140"/>
      <c r="AS103" s="140">
        <f t="shared" si="49"/>
        <v>0</v>
      </c>
      <c r="AT103" s="140">
        <f t="shared" si="50"/>
        <v>0</v>
      </c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>
        <f t="shared" si="75"/>
        <v>0</v>
      </c>
      <c r="BJ103" s="140">
        <f t="shared" si="51"/>
        <v>0</v>
      </c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>
        <f t="shared" si="65"/>
        <v>0</v>
      </c>
      <c r="CD103" s="140">
        <f t="shared" si="71"/>
        <v>0</v>
      </c>
      <c r="CE103" s="140">
        <f aca="true" t="shared" si="77" ref="CE103:CF105">AO103+BI103+CC103+AS103</f>
        <v>0</v>
      </c>
      <c r="CF103" s="140">
        <f t="shared" si="77"/>
        <v>0</v>
      </c>
      <c r="CG103" s="141"/>
      <c r="CH103" s="142">
        <f t="shared" si="72"/>
        <v>0</v>
      </c>
      <c r="CI103" s="143">
        <f t="shared" si="76"/>
        <v>0</v>
      </c>
      <c r="CJ103" s="144"/>
      <c r="CK103" s="144"/>
      <c r="CL103" s="145"/>
      <c r="CM103" s="145"/>
      <c r="CN103" s="145"/>
      <c r="CO103" s="145"/>
      <c r="CP103" s="145"/>
      <c r="CQ103" s="145"/>
      <c r="CR103" s="145"/>
      <c r="CS103" s="145"/>
      <c r="CT103" s="145"/>
      <c r="CU103" s="145"/>
      <c r="CV103" s="145"/>
      <c r="CW103" s="145"/>
      <c r="CX103" s="145"/>
      <c r="CY103" s="145"/>
      <c r="CZ103" s="145"/>
      <c r="DA103" s="145"/>
      <c r="DB103" s="145">
        <f t="shared" si="68"/>
        <v>0</v>
      </c>
      <c r="DC103" s="147">
        <f t="shared" si="73"/>
        <v>0</v>
      </c>
    </row>
    <row r="104" spans="1:107" s="371" customFormat="1" ht="27" customHeight="1">
      <c r="A104" s="370" t="s">
        <v>75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>
        <v>93600</v>
      </c>
      <c r="L104" s="177"/>
      <c r="M104" s="177">
        <f t="shared" si="63"/>
        <v>93600</v>
      </c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8">
        <f t="shared" si="64"/>
        <v>0</v>
      </c>
      <c r="AP104" s="140">
        <f t="shared" si="48"/>
        <v>0</v>
      </c>
      <c r="AQ104" s="178"/>
      <c r="AR104" s="178"/>
      <c r="AS104" s="140">
        <f t="shared" si="49"/>
        <v>0</v>
      </c>
      <c r="AT104" s="140">
        <f t="shared" si="50"/>
        <v>93600</v>
      </c>
      <c r="AU104" s="178"/>
      <c r="AV104" s="178"/>
      <c r="AW104" s="178"/>
      <c r="AX104" s="178"/>
      <c r="AY104" s="178"/>
      <c r="AZ104" s="178"/>
      <c r="BA104" s="178"/>
      <c r="BB104" s="178"/>
      <c r="BC104" s="178"/>
      <c r="BD104" s="178"/>
      <c r="BE104" s="178"/>
      <c r="BF104" s="178"/>
      <c r="BG104" s="178"/>
      <c r="BH104" s="178"/>
      <c r="BI104" s="178">
        <f t="shared" si="75"/>
        <v>0</v>
      </c>
      <c r="BJ104" s="140">
        <f t="shared" si="51"/>
        <v>0</v>
      </c>
      <c r="BK104" s="178"/>
      <c r="BL104" s="178"/>
      <c r="BM104" s="178"/>
      <c r="BN104" s="178"/>
      <c r="BO104" s="178"/>
      <c r="BP104" s="178"/>
      <c r="BQ104" s="178"/>
      <c r="BR104" s="178"/>
      <c r="BS104" s="178"/>
      <c r="BT104" s="178"/>
      <c r="BU104" s="178"/>
      <c r="BV104" s="178"/>
      <c r="BW104" s="178"/>
      <c r="BX104" s="178"/>
      <c r="BY104" s="178"/>
      <c r="BZ104" s="178"/>
      <c r="CA104" s="178"/>
      <c r="CB104" s="178"/>
      <c r="CC104" s="178">
        <f t="shared" si="65"/>
        <v>0</v>
      </c>
      <c r="CD104" s="178">
        <f t="shared" si="71"/>
        <v>0</v>
      </c>
      <c r="CE104" s="178">
        <f t="shared" si="77"/>
        <v>0</v>
      </c>
      <c r="CF104" s="178">
        <f t="shared" si="77"/>
        <v>93600</v>
      </c>
      <c r="CG104" s="336"/>
      <c r="CH104" s="337">
        <f t="shared" si="72"/>
        <v>93600</v>
      </c>
      <c r="CI104" s="316">
        <f t="shared" si="76"/>
        <v>93600</v>
      </c>
      <c r="CJ104" s="183"/>
      <c r="CK104" s="183"/>
      <c r="CL104" s="183"/>
      <c r="CM104" s="183"/>
      <c r="CN104" s="183"/>
      <c r="CO104" s="183"/>
      <c r="CP104" s="183"/>
      <c r="CQ104" s="183"/>
      <c r="CR104" s="183"/>
      <c r="CS104" s="183"/>
      <c r="CT104" s="183"/>
      <c r="CU104" s="183"/>
      <c r="CV104" s="183"/>
      <c r="CW104" s="183"/>
      <c r="CX104" s="183"/>
      <c r="CY104" s="183"/>
      <c r="CZ104" s="183"/>
      <c r="DA104" s="147"/>
      <c r="DB104" s="183">
        <f t="shared" si="68"/>
        <v>0</v>
      </c>
      <c r="DC104" s="147">
        <f t="shared" si="73"/>
        <v>0</v>
      </c>
    </row>
    <row r="105" spans="1:107" s="146" customFormat="1" ht="12.75">
      <c r="A105" s="318" t="s">
        <v>76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>
        <v>23400</v>
      </c>
      <c r="L105" s="123"/>
      <c r="M105" s="123">
        <f t="shared" si="63"/>
        <v>23400</v>
      </c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40">
        <f t="shared" si="64"/>
        <v>0</v>
      </c>
      <c r="AP105" s="140">
        <f t="shared" si="48"/>
        <v>0</v>
      </c>
      <c r="AQ105" s="140"/>
      <c r="AR105" s="140"/>
      <c r="AS105" s="140">
        <f t="shared" si="49"/>
        <v>0</v>
      </c>
      <c r="AT105" s="140">
        <f t="shared" si="50"/>
        <v>23400</v>
      </c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>
        <f>SUM(AU105:BG105)</f>
        <v>0</v>
      </c>
      <c r="BJ105" s="140">
        <f t="shared" si="51"/>
        <v>0</v>
      </c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>
        <f t="shared" si="65"/>
        <v>0</v>
      </c>
      <c r="CD105" s="140">
        <f t="shared" si="71"/>
        <v>0</v>
      </c>
      <c r="CE105" s="140">
        <f t="shared" si="77"/>
        <v>0</v>
      </c>
      <c r="CF105" s="140">
        <f t="shared" si="77"/>
        <v>23400</v>
      </c>
      <c r="CG105" s="141"/>
      <c r="CH105" s="142">
        <f t="shared" si="72"/>
        <v>23400</v>
      </c>
      <c r="CI105" s="143">
        <f t="shared" si="76"/>
        <v>23400</v>
      </c>
      <c r="CJ105" s="144"/>
      <c r="CK105" s="144"/>
      <c r="CL105" s="145"/>
      <c r="CM105" s="145"/>
      <c r="CN105" s="145"/>
      <c r="CO105" s="145"/>
      <c r="CP105" s="145"/>
      <c r="CQ105" s="145"/>
      <c r="CR105" s="145"/>
      <c r="CS105" s="145"/>
      <c r="CT105" s="145"/>
      <c r="CU105" s="145"/>
      <c r="CV105" s="145"/>
      <c r="CW105" s="145"/>
      <c r="CX105" s="145"/>
      <c r="CY105" s="145"/>
      <c r="CZ105" s="145"/>
      <c r="DA105" s="145"/>
      <c r="DB105" s="145">
        <f t="shared" si="68"/>
        <v>0</v>
      </c>
      <c r="DC105" s="147">
        <f t="shared" si="73"/>
        <v>0</v>
      </c>
    </row>
    <row r="106" spans="1:107" s="144" customFormat="1" ht="27" customHeight="1">
      <c r="A106" s="296" t="s">
        <v>77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>
        <v>234000</v>
      </c>
      <c r="L106" s="123"/>
      <c r="M106" s="123">
        <f aca="true" t="shared" si="78" ref="M106:M124">SUM(H106:K106)</f>
        <v>234000</v>
      </c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40">
        <f t="shared" si="64"/>
        <v>0</v>
      </c>
      <c r="AP106" s="140">
        <f t="shared" si="48"/>
        <v>0</v>
      </c>
      <c r="AQ106" s="140"/>
      <c r="AR106" s="140"/>
      <c r="AS106" s="140">
        <f t="shared" si="49"/>
        <v>0</v>
      </c>
      <c r="AT106" s="140">
        <f t="shared" si="50"/>
        <v>234000</v>
      </c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>
        <f t="shared" si="75"/>
        <v>0</v>
      </c>
      <c r="BJ106" s="140">
        <f t="shared" si="51"/>
        <v>0</v>
      </c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40"/>
      <c r="CB106" s="140"/>
      <c r="CC106" s="140">
        <f t="shared" si="65"/>
        <v>0</v>
      </c>
      <c r="CD106" s="140">
        <f t="shared" si="71"/>
        <v>0</v>
      </c>
      <c r="CE106" s="140">
        <f aca="true" t="shared" si="79" ref="CE106:CE118">AO106+BI106+CC106+AS106</f>
        <v>0</v>
      </c>
      <c r="CF106" s="140">
        <f aca="true" t="shared" si="80" ref="CF106:CF118">AP106+BJ106+CD106+AT106</f>
        <v>234000</v>
      </c>
      <c r="CG106" s="141"/>
      <c r="CH106" s="142">
        <f t="shared" si="72"/>
        <v>234000</v>
      </c>
      <c r="CI106" s="143">
        <f t="shared" si="76"/>
        <v>234000</v>
      </c>
      <c r="CL106" s="145"/>
      <c r="CM106" s="145"/>
      <c r="CN106" s="145"/>
      <c r="CO106" s="145"/>
      <c r="CP106" s="145"/>
      <c r="CQ106" s="145"/>
      <c r="CR106" s="145"/>
      <c r="CS106" s="145"/>
      <c r="CT106" s="145"/>
      <c r="CU106" s="145"/>
      <c r="CV106" s="145"/>
      <c r="CW106" s="145"/>
      <c r="CX106" s="145"/>
      <c r="CY106" s="145"/>
      <c r="CZ106" s="145"/>
      <c r="DA106" s="145"/>
      <c r="DB106" s="145">
        <f t="shared" si="68"/>
        <v>0</v>
      </c>
      <c r="DC106" s="147">
        <f t="shared" si="73"/>
        <v>0</v>
      </c>
    </row>
    <row r="107" spans="1:107" s="148" customFormat="1" ht="24.75" customHeight="1">
      <c r="A107" s="372" t="s">
        <v>78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>
        <v>23400</v>
      </c>
      <c r="L107" s="123"/>
      <c r="M107" s="123">
        <f t="shared" si="78"/>
        <v>23400</v>
      </c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40">
        <f t="shared" si="64"/>
        <v>0</v>
      </c>
      <c r="AP107" s="140">
        <f t="shared" si="48"/>
        <v>0</v>
      </c>
      <c r="AQ107" s="140"/>
      <c r="AR107" s="140"/>
      <c r="AS107" s="140">
        <f t="shared" si="49"/>
        <v>0</v>
      </c>
      <c r="AT107" s="140">
        <f t="shared" si="50"/>
        <v>23400</v>
      </c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>
        <f t="shared" si="75"/>
        <v>0</v>
      </c>
      <c r="BJ107" s="140">
        <f t="shared" si="51"/>
        <v>0</v>
      </c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40"/>
      <c r="CB107" s="140"/>
      <c r="CC107" s="140">
        <f t="shared" si="65"/>
        <v>0</v>
      </c>
      <c r="CD107" s="140">
        <f t="shared" si="71"/>
        <v>0</v>
      </c>
      <c r="CE107" s="140">
        <f t="shared" si="79"/>
        <v>0</v>
      </c>
      <c r="CF107" s="140">
        <f t="shared" si="80"/>
        <v>23400</v>
      </c>
      <c r="CG107" s="141"/>
      <c r="CH107" s="142">
        <f t="shared" si="72"/>
        <v>23400</v>
      </c>
      <c r="CI107" s="143">
        <f t="shared" si="76"/>
        <v>23400</v>
      </c>
      <c r="CJ107" s="144"/>
      <c r="CK107" s="144"/>
      <c r="CL107" s="145"/>
      <c r="CM107" s="145"/>
      <c r="CN107" s="145"/>
      <c r="CO107" s="145"/>
      <c r="CP107" s="145"/>
      <c r="CQ107" s="145"/>
      <c r="CR107" s="145"/>
      <c r="CS107" s="145"/>
      <c r="CT107" s="145"/>
      <c r="CU107" s="145"/>
      <c r="CV107" s="145"/>
      <c r="CW107" s="145"/>
      <c r="CX107" s="145"/>
      <c r="CY107" s="145"/>
      <c r="CZ107" s="145"/>
      <c r="DA107" s="145"/>
      <c r="DB107" s="145">
        <f t="shared" si="68"/>
        <v>0</v>
      </c>
      <c r="DC107" s="147">
        <f t="shared" si="73"/>
        <v>0</v>
      </c>
    </row>
    <row r="108" spans="1:107" s="156" customFormat="1" ht="17.25" customHeight="1">
      <c r="A108" s="373" t="s">
        <v>79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>
        <v>70200</v>
      </c>
      <c r="L108" s="123"/>
      <c r="M108" s="123">
        <f t="shared" si="78"/>
        <v>70200</v>
      </c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40">
        <f t="shared" si="64"/>
        <v>0</v>
      </c>
      <c r="AP108" s="140">
        <f t="shared" si="48"/>
        <v>0</v>
      </c>
      <c r="AQ108" s="140"/>
      <c r="AR108" s="140"/>
      <c r="AS108" s="140">
        <f t="shared" si="49"/>
        <v>0</v>
      </c>
      <c r="AT108" s="140">
        <f t="shared" si="50"/>
        <v>70200</v>
      </c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>
        <f t="shared" si="75"/>
        <v>0</v>
      </c>
      <c r="BJ108" s="140">
        <f t="shared" si="51"/>
        <v>0</v>
      </c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0"/>
      <c r="BV108" s="140"/>
      <c r="BW108" s="140"/>
      <c r="BX108" s="140"/>
      <c r="BY108" s="140"/>
      <c r="BZ108" s="140"/>
      <c r="CA108" s="140"/>
      <c r="CB108" s="140"/>
      <c r="CC108" s="140">
        <f t="shared" si="65"/>
        <v>0</v>
      </c>
      <c r="CD108" s="140">
        <f t="shared" si="71"/>
        <v>0</v>
      </c>
      <c r="CE108" s="140">
        <f t="shared" si="79"/>
        <v>0</v>
      </c>
      <c r="CF108" s="140">
        <f t="shared" si="80"/>
        <v>70200</v>
      </c>
      <c r="CG108" s="141"/>
      <c r="CH108" s="142">
        <f t="shared" si="72"/>
        <v>70200</v>
      </c>
      <c r="CI108" s="143">
        <f t="shared" si="76"/>
        <v>70200</v>
      </c>
      <c r="CJ108" s="144"/>
      <c r="CK108" s="144"/>
      <c r="CL108" s="145"/>
      <c r="CM108" s="145"/>
      <c r="CN108" s="145"/>
      <c r="CO108" s="145"/>
      <c r="CP108" s="145"/>
      <c r="CQ108" s="145"/>
      <c r="CR108" s="145"/>
      <c r="CS108" s="145"/>
      <c r="CT108" s="145"/>
      <c r="CU108" s="145"/>
      <c r="CV108" s="145"/>
      <c r="CW108" s="145"/>
      <c r="CX108" s="145"/>
      <c r="CY108" s="145"/>
      <c r="CZ108" s="145"/>
      <c r="DA108" s="145"/>
      <c r="DB108" s="145">
        <f t="shared" si="68"/>
        <v>0</v>
      </c>
      <c r="DC108" s="147">
        <f t="shared" si="73"/>
        <v>0</v>
      </c>
    </row>
    <row r="109" spans="1:107" s="144" customFormat="1" ht="12.75">
      <c r="A109" s="318" t="s">
        <v>80</v>
      </c>
      <c r="B109" s="123"/>
      <c r="C109" s="123"/>
      <c r="D109" s="123"/>
      <c r="E109" s="123"/>
      <c r="F109" s="123"/>
      <c r="G109" s="123"/>
      <c r="H109" s="123"/>
      <c r="I109" s="123"/>
      <c r="J109" s="123"/>
      <c r="K109" s="123">
        <v>46800</v>
      </c>
      <c r="L109" s="123"/>
      <c r="M109" s="123">
        <f t="shared" si="78"/>
        <v>46800</v>
      </c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40">
        <f t="shared" si="64"/>
        <v>0</v>
      </c>
      <c r="AP109" s="140">
        <f t="shared" si="48"/>
        <v>0</v>
      </c>
      <c r="AQ109" s="140"/>
      <c r="AR109" s="140"/>
      <c r="AS109" s="140">
        <f t="shared" si="49"/>
        <v>0</v>
      </c>
      <c r="AT109" s="140">
        <f t="shared" si="50"/>
        <v>46800</v>
      </c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>
        <f>SUM(AU109:BG109)</f>
        <v>0</v>
      </c>
      <c r="BJ109" s="140">
        <f t="shared" si="51"/>
        <v>0</v>
      </c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40"/>
      <c r="BZ109" s="140"/>
      <c r="CA109" s="140"/>
      <c r="CB109" s="140"/>
      <c r="CC109" s="140">
        <f t="shared" si="65"/>
        <v>0</v>
      </c>
      <c r="CD109" s="140">
        <f t="shared" si="71"/>
        <v>0</v>
      </c>
      <c r="CE109" s="140">
        <f t="shared" si="79"/>
        <v>0</v>
      </c>
      <c r="CF109" s="140">
        <f t="shared" si="80"/>
        <v>46800</v>
      </c>
      <c r="CG109" s="141"/>
      <c r="CH109" s="142">
        <f t="shared" si="72"/>
        <v>46800</v>
      </c>
      <c r="CI109" s="143">
        <f>M109+O109+B109+C109+E109+F109+G109+N109</f>
        <v>46800</v>
      </c>
      <c r="CL109" s="145"/>
      <c r="CM109" s="145"/>
      <c r="CN109" s="145"/>
      <c r="CO109" s="145"/>
      <c r="CP109" s="145"/>
      <c r="CQ109" s="145"/>
      <c r="CR109" s="145"/>
      <c r="CS109" s="145"/>
      <c r="CT109" s="145"/>
      <c r="CU109" s="145"/>
      <c r="CV109" s="145"/>
      <c r="CW109" s="145"/>
      <c r="CX109" s="145"/>
      <c r="CY109" s="145"/>
      <c r="CZ109" s="145"/>
      <c r="DA109" s="145"/>
      <c r="DB109" s="145">
        <f t="shared" si="68"/>
        <v>0</v>
      </c>
      <c r="DC109" s="147">
        <f t="shared" si="73"/>
        <v>0</v>
      </c>
    </row>
    <row r="110" spans="1:107" s="144" customFormat="1" ht="12.75">
      <c r="A110" s="318" t="s">
        <v>81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>
        <v>46800</v>
      </c>
      <c r="L110" s="123"/>
      <c r="M110" s="123">
        <f t="shared" si="78"/>
        <v>46800</v>
      </c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40">
        <f t="shared" si="64"/>
        <v>0</v>
      </c>
      <c r="AP110" s="140">
        <f t="shared" si="48"/>
        <v>0</v>
      </c>
      <c r="AQ110" s="140"/>
      <c r="AR110" s="140"/>
      <c r="AS110" s="140">
        <f t="shared" si="49"/>
        <v>0</v>
      </c>
      <c r="AT110" s="140">
        <f t="shared" si="50"/>
        <v>46800</v>
      </c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>
        <f>SUM(AU110:BG110)</f>
        <v>0</v>
      </c>
      <c r="BJ110" s="140">
        <f t="shared" si="51"/>
        <v>0</v>
      </c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  <c r="BZ110" s="140"/>
      <c r="CA110" s="140"/>
      <c r="CB110" s="140"/>
      <c r="CC110" s="140">
        <f t="shared" si="65"/>
        <v>0</v>
      </c>
      <c r="CD110" s="140">
        <f t="shared" si="71"/>
        <v>0</v>
      </c>
      <c r="CE110" s="140">
        <f t="shared" si="79"/>
        <v>0</v>
      </c>
      <c r="CF110" s="140">
        <f t="shared" si="80"/>
        <v>46800</v>
      </c>
      <c r="CG110" s="141"/>
      <c r="CH110" s="142">
        <f t="shared" si="72"/>
        <v>46800</v>
      </c>
      <c r="CI110" s="143">
        <f>M110+O110+B110+C110+E110+F110+G110+N110+D110</f>
        <v>46800</v>
      </c>
      <c r="CL110" s="145"/>
      <c r="CM110" s="145"/>
      <c r="CN110" s="145"/>
      <c r="CO110" s="145"/>
      <c r="CP110" s="145"/>
      <c r="CQ110" s="145"/>
      <c r="CR110" s="145"/>
      <c r="CS110" s="145"/>
      <c r="CT110" s="145"/>
      <c r="CU110" s="145"/>
      <c r="CV110" s="145"/>
      <c r="CW110" s="145"/>
      <c r="CX110" s="145"/>
      <c r="CY110" s="145"/>
      <c r="CZ110" s="145"/>
      <c r="DA110" s="145"/>
      <c r="DB110" s="145">
        <f t="shared" si="68"/>
        <v>0</v>
      </c>
      <c r="DC110" s="147">
        <f t="shared" si="73"/>
        <v>0</v>
      </c>
    </row>
    <row r="111" spans="1:107" s="144" customFormat="1" ht="12.75">
      <c r="A111" s="318" t="s">
        <v>207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>
        <v>936000</v>
      </c>
      <c r="L111" s="123"/>
      <c r="M111" s="123">
        <f t="shared" si="78"/>
        <v>936000</v>
      </c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75"/>
      <c r="AG111" s="175"/>
      <c r="AH111" s="123"/>
      <c r="AI111" s="123"/>
      <c r="AJ111" s="123"/>
      <c r="AK111" s="123"/>
      <c r="AL111" s="123"/>
      <c r="AM111" s="123"/>
      <c r="AN111" s="123"/>
      <c r="AO111" s="140">
        <f t="shared" si="64"/>
        <v>0</v>
      </c>
      <c r="AP111" s="140">
        <f t="shared" si="48"/>
        <v>0</v>
      </c>
      <c r="AQ111" s="140"/>
      <c r="AR111" s="140"/>
      <c r="AS111" s="140">
        <f t="shared" si="49"/>
        <v>0</v>
      </c>
      <c r="AT111" s="140">
        <f t="shared" si="50"/>
        <v>936000</v>
      </c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>
        <f>SUM(AU111:BG111)</f>
        <v>0</v>
      </c>
      <c r="BJ111" s="140">
        <f t="shared" si="51"/>
        <v>0</v>
      </c>
      <c r="BK111" s="140"/>
      <c r="BL111" s="140"/>
      <c r="BM111" s="140"/>
      <c r="BN111" s="140"/>
      <c r="BO111" s="140"/>
      <c r="BP111" s="140"/>
      <c r="BQ111" s="140"/>
      <c r="BR111" s="140"/>
      <c r="BS111" s="140"/>
      <c r="BT111" s="140"/>
      <c r="BU111" s="140"/>
      <c r="BV111" s="140"/>
      <c r="BW111" s="140"/>
      <c r="BX111" s="140"/>
      <c r="BY111" s="140"/>
      <c r="BZ111" s="140"/>
      <c r="CA111" s="140"/>
      <c r="CB111" s="140"/>
      <c r="CC111" s="140">
        <f t="shared" si="65"/>
        <v>0</v>
      </c>
      <c r="CD111" s="140">
        <f t="shared" si="71"/>
        <v>0</v>
      </c>
      <c r="CE111" s="140">
        <f t="shared" si="79"/>
        <v>0</v>
      </c>
      <c r="CF111" s="140">
        <f t="shared" si="80"/>
        <v>936000</v>
      </c>
      <c r="CG111" s="141"/>
      <c r="CH111" s="142">
        <f t="shared" si="72"/>
        <v>936000</v>
      </c>
      <c r="CI111" s="143">
        <f>M111+O111+B111+C111+E111+F111+G111+N111+D111</f>
        <v>936000</v>
      </c>
      <c r="CL111" s="145"/>
      <c r="CM111" s="145"/>
      <c r="CN111" s="145"/>
      <c r="CO111" s="145"/>
      <c r="CP111" s="145"/>
      <c r="CQ111" s="145"/>
      <c r="CR111" s="145"/>
      <c r="CS111" s="145"/>
      <c r="CT111" s="145"/>
      <c r="CU111" s="145"/>
      <c r="CV111" s="145"/>
      <c r="CW111" s="145"/>
      <c r="CX111" s="145"/>
      <c r="CY111" s="145"/>
      <c r="CZ111" s="145"/>
      <c r="DA111" s="145"/>
      <c r="DB111" s="145">
        <f t="shared" si="68"/>
        <v>0</v>
      </c>
      <c r="DC111" s="147">
        <f t="shared" si="73"/>
        <v>0</v>
      </c>
    </row>
    <row r="112" spans="1:107" s="427" customFormat="1" ht="21" customHeight="1">
      <c r="A112" s="430" t="s">
        <v>82</v>
      </c>
      <c r="B112" s="421"/>
      <c r="C112" s="421"/>
      <c r="D112" s="421"/>
      <c r="E112" s="421"/>
      <c r="F112" s="421"/>
      <c r="G112" s="421"/>
      <c r="H112" s="421"/>
      <c r="I112" s="421"/>
      <c r="J112" s="421"/>
      <c r="K112" s="421">
        <v>46800</v>
      </c>
      <c r="L112" s="421"/>
      <c r="M112" s="421">
        <f t="shared" si="78"/>
        <v>46800</v>
      </c>
      <c r="N112" s="421"/>
      <c r="O112" s="422"/>
      <c r="P112" s="421"/>
      <c r="Q112" s="421"/>
      <c r="R112" s="421"/>
      <c r="S112" s="422"/>
      <c r="T112" s="422"/>
      <c r="U112" s="422"/>
      <c r="V112" s="422"/>
      <c r="W112" s="422"/>
      <c r="X112" s="422"/>
      <c r="Y112" s="422"/>
      <c r="Z112" s="422"/>
      <c r="AA112" s="421"/>
      <c r="AB112" s="421"/>
      <c r="AC112" s="421"/>
      <c r="AD112" s="421"/>
      <c r="AE112" s="421"/>
      <c r="AF112" s="422"/>
      <c r="AG112" s="422"/>
      <c r="AH112" s="421"/>
      <c r="AI112" s="421"/>
      <c r="AJ112" s="421"/>
      <c r="AK112" s="421"/>
      <c r="AL112" s="421"/>
      <c r="AM112" s="421"/>
      <c r="AN112" s="421"/>
      <c r="AO112" s="423">
        <f t="shared" si="64"/>
        <v>0</v>
      </c>
      <c r="AP112" s="140">
        <f t="shared" si="48"/>
        <v>0</v>
      </c>
      <c r="AQ112" s="423"/>
      <c r="AR112" s="423"/>
      <c r="AS112" s="140">
        <f t="shared" si="49"/>
        <v>0</v>
      </c>
      <c r="AT112" s="140">
        <f t="shared" si="50"/>
        <v>46800</v>
      </c>
      <c r="AU112" s="422"/>
      <c r="AV112" s="422"/>
      <c r="AW112" s="422"/>
      <c r="AX112" s="422"/>
      <c r="AY112" s="423"/>
      <c r="AZ112" s="423"/>
      <c r="BA112" s="423"/>
      <c r="BB112" s="423"/>
      <c r="BC112" s="423"/>
      <c r="BD112" s="422"/>
      <c r="BE112" s="422"/>
      <c r="BF112" s="422"/>
      <c r="BG112" s="423"/>
      <c r="BH112" s="423"/>
      <c r="BI112" s="423">
        <f t="shared" si="75"/>
        <v>0</v>
      </c>
      <c r="BJ112" s="140">
        <f t="shared" si="51"/>
        <v>0</v>
      </c>
      <c r="BK112" s="424"/>
      <c r="BL112" s="424"/>
      <c r="BM112" s="424"/>
      <c r="BN112" s="424"/>
      <c r="BO112" s="424"/>
      <c r="BP112" s="423"/>
      <c r="BQ112" s="423"/>
      <c r="BR112" s="423"/>
      <c r="BS112" s="423"/>
      <c r="BT112" s="423"/>
      <c r="BU112" s="424"/>
      <c r="BV112" s="424"/>
      <c r="BW112" s="424"/>
      <c r="BX112" s="424"/>
      <c r="BY112" s="424"/>
      <c r="BZ112" s="424"/>
      <c r="CA112" s="424"/>
      <c r="CB112" s="424"/>
      <c r="CC112" s="423">
        <f t="shared" si="65"/>
        <v>0</v>
      </c>
      <c r="CD112" s="423">
        <f aca="true" t="shared" si="81" ref="CD112:CD124">G112+O112-CC112</f>
        <v>0</v>
      </c>
      <c r="CE112" s="423">
        <f t="shared" si="79"/>
        <v>0</v>
      </c>
      <c r="CF112" s="423">
        <f t="shared" si="80"/>
        <v>46800</v>
      </c>
      <c r="CG112" s="425"/>
      <c r="CH112" s="426">
        <f aca="true" t="shared" si="82" ref="CH112:CH124">M112+N112+O112</f>
        <v>46800</v>
      </c>
      <c r="CI112" s="316">
        <f>M112+O112+B112+C112+E112+F112+G112+N112+D112</f>
        <v>46800</v>
      </c>
      <c r="CL112" s="428"/>
      <c r="CM112" s="428"/>
      <c r="CN112" s="428"/>
      <c r="CO112" s="428"/>
      <c r="CP112" s="428"/>
      <c r="CQ112" s="428"/>
      <c r="CR112" s="428"/>
      <c r="CS112" s="428"/>
      <c r="CT112" s="428"/>
      <c r="CU112" s="428"/>
      <c r="CV112" s="431"/>
      <c r="CW112" s="431"/>
      <c r="CX112" s="428"/>
      <c r="CY112" s="428"/>
      <c r="CZ112" s="428"/>
      <c r="DA112" s="428"/>
      <c r="DB112" s="428">
        <f t="shared" si="68"/>
        <v>0</v>
      </c>
      <c r="DC112" s="429">
        <f aca="true" t="shared" si="83" ref="DC112:DC124">N112+D112-DB112</f>
        <v>0</v>
      </c>
    </row>
    <row r="113" spans="1:107" s="144" customFormat="1" ht="12.75">
      <c r="A113" s="377" t="s">
        <v>83</v>
      </c>
      <c r="B113" s="123"/>
      <c r="C113" s="123"/>
      <c r="D113" s="123"/>
      <c r="E113" s="123"/>
      <c r="F113" s="123"/>
      <c r="G113" s="123"/>
      <c r="H113" s="123"/>
      <c r="I113" s="123"/>
      <c r="J113" s="123"/>
      <c r="K113" s="123">
        <v>0</v>
      </c>
      <c r="L113" s="123"/>
      <c r="M113" s="123">
        <f t="shared" si="78"/>
        <v>0</v>
      </c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40">
        <f t="shared" si="64"/>
        <v>0</v>
      </c>
      <c r="AP113" s="140">
        <f t="shared" si="48"/>
        <v>0</v>
      </c>
      <c r="AQ113" s="140"/>
      <c r="AR113" s="140"/>
      <c r="AS113" s="140">
        <f t="shared" si="49"/>
        <v>0</v>
      </c>
      <c r="AT113" s="140">
        <f t="shared" si="50"/>
        <v>0</v>
      </c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  <c r="BI113" s="140">
        <f t="shared" si="75"/>
        <v>0</v>
      </c>
      <c r="BJ113" s="140">
        <f t="shared" si="51"/>
        <v>0</v>
      </c>
      <c r="BK113" s="140"/>
      <c r="BL113" s="140"/>
      <c r="BM113" s="140"/>
      <c r="BN113" s="140"/>
      <c r="BO113" s="140"/>
      <c r="BP113" s="140"/>
      <c r="BQ113" s="140"/>
      <c r="BR113" s="140"/>
      <c r="BS113" s="140"/>
      <c r="BT113" s="140"/>
      <c r="BU113" s="140"/>
      <c r="BV113" s="140"/>
      <c r="BW113" s="140"/>
      <c r="BX113" s="140"/>
      <c r="BY113" s="140"/>
      <c r="BZ113" s="140"/>
      <c r="CA113" s="140"/>
      <c r="CB113" s="140"/>
      <c r="CC113" s="140">
        <f t="shared" si="65"/>
        <v>0</v>
      </c>
      <c r="CD113" s="140">
        <f t="shared" si="81"/>
        <v>0</v>
      </c>
      <c r="CE113" s="140">
        <f t="shared" si="79"/>
        <v>0</v>
      </c>
      <c r="CF113" s="140">
        <f t="shared" si="80"/>
        <v>0</v>
      </c>
      <c r="CG113" s="141"/>
      <c r="CH113" s="142">
        <f t="shared" si="82"/>
        <v>0</v>
      </c>
      <c r="CI113" s="143">
        <f>M113+O113+B113+C113+E113+F113+G113+N113+D113</f>
        <v>0</v>
      </c>
      <c r="CL113" s="145"/>
      <c r="CM113" s="145"/>
      <c r="CN113" s="145"/>
      <c r="CO113" s="145"/>
      <c r="CP113" s="145"/>
      <c r="CQ113" s="145"/>
      <c r="CR113" s="145"/>
      <c r="CS113" s="145"/>
      <c r="CT113" s="145"/>
      <c r="CU113" s="145"/>
      <c r="CV113" s="145"/>
      <c r="CW113" s="145"/>
      <c r="CX113" s="145"/>
      <c r="CY113" s="145"/>
      <c r="CZ113" s="145"/>
      <c r="DA113" s="145"/>
      <c r="DB113" s="145">
        <f t="shared" si="68"/>
        <v>0</v>
      </c>
      <c r="DC113" s="147">
        <f t="shared" si="83"/>
        <v>0</v>
      </c>
    </row>
    <row r="114" spans="1:107" s="148" customFormat="1" ht="12.75">
      <c r="A114" s="359" t="s">
        <v>84</v>
      </c>
      <c r="B114" s="123"/>
      <c r="C114" s="123"/>
      <c r="D114" s="123"/>
      <c r="E114" s="123"/>
      <c r="F114" s="123"/>
      <c r="G114" s="123"/>
      <c r="H114" s="123"/>
      <c r="I114" s="432"/>
      <c r="J114" s="161"/>
      <c r="K114" s="161">
        <v>46800</v>
      </c>
      <c r="L114" s="161"/>
      <c r="M114" s="161">
        <f>SUM(H114:K114)</f>
        <v>46800</v>
      </c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40">
        <f>SUM(Q114:AN114)</f>
        <v>0</v>
      </c>
      <c r="AP114" s="140">
        <f t="shared" si="48"/>
        <v>0</v>
      </c>
      <c r="AQ114" s="162"/>
      <c r="AR114" s="162"/>
      <c r="AS114" s="140">
        <f t="shared" si="49"/>
        <v>0</v>
      </c>
      <c r="AT114" s="140">
        <f t="shared" si="50"/>
        <v>46800</v>
      </c>
      <c r="AU114" s="140"/>
      <c r="AV114" s="140"/>
      <c r="AW114" s="140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  <c r="BI114" s="140">
        <f>SUM(AU114:BG114)</f>
        <v>0</v>
      </c>
      <c r="BJ114" s="140">
        <f t="shared" si="51"/>
        <v>0</v>
      </c>
      <c r="BK114" s="162"/>
      <c r="BL114" s="162"/>
      <c r="BM114" s="162"/>
      <c r="BN114" s="162"/>
      <c r="BO114" s="162"/>
      <c r="BP114" s="162"/>
      <c r="BQ114" s="162"/>
      <c r="BR114" s="162"/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40">
        <f>SUM(BK114:CB114)</f>
        <v>0</v>
      </c>
      <c r="CD114" s="140">
        <f>G114+O114-CC114</f>
        <v>0</v>
      </c>
      <c r="CE114" s="140">
        <f>AO114+BI114+CC114+AS114</f>
        <v>0</v>
      </c>
      <c r="CF114" s="140">
        <f>AP114+BJ114+CD114+AT114</f>
        <v>46800</v>
      </c>
      <c r="CG114" s="141"/>
      <c r="CH114" s="142">
        <f>M114+N114+O114</f>
        <v>46800</v>
      </c>
      <c r="CI114" s="143">
        <f>M114+O114+B114+C114+E114+F114+G114+N114</f>
        <v>46800</v>
      </c>
      <c r="CJ114" s="144"/>
      <c r="CK114" s="144"/>
      <c r="CL114" s="163"/>
      <c r="CM114" s="163"/>
      <c r="CN114" s="163"/>
      <c r="CO114" s="163"/>
      <c r="CP114" s="163"/>
      <c r="CQ114" s="163"/>
      <c r="CR114" s="163"/>
      <c r="CS114" s="163"/>
      <c r="CT114" s="163"/>
      <c r="CU114" s="163"/>
      <c r="CV114" s="163"/>
      <c r="CW114" s="163"/>
      <c r="CX114" s="163"/>
      <c r="CY114" s="163"/>
      <c r="CZ114" s="163"/>
      <c r="DA114" s="163"/>
      <c r="DB114" s="145">
        <f>SUM(CL114:DA114)</f>
        <v>0</v>
      </c>
      <c r="DC114" s="147">
        <f>N114+D114-DB114</f>
        <v>0</v>
      </c>
    </row>
    <row r="115" spans="1:107" s="144" customFormat="1" ht="21" customHeight="1">
      <c r="A115" s="360" t="s">
        <v>85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>
        <v>46800</v>
      </c>
      <c r="L115" s="123"/>
      <c r="M115" s="123">
        <f t="shared" si="78"/>
        <v>46800</v>
      </c>
      <c r="N115" s="123"/>
      <c r="O115" s="123"/>
      <c r="P115" s="123"/>
      <c r="Q115" s="123"/>
      <c r="R115" s="123"/>
      <c r="S115" s="123"/>
      <c r="T115" s="123"/>
      <c r="U115" s="123"/>
      <c r="V115" s="145"/>
      <c r="W115" s="140"/>
      <c r="X115" s="123"/>
      <c r="Y115" s="123"/>
      <c r="Z115" s="123"/>
      <c r="AA115" s="145"/>
      <c r="AB115" s="145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40">
        <f t="shared" si="64"/>
        <v>0</v>
      </c>
      <c r="AP115" s="140">
        <f t="shared" si="48"/>
        <v>0</v>
      </c>
      <c r="AQ115" s="140"/>
      <c r="AR115" s="140"/>
      <c r="AS115" s="140">
        <f t="shared" si="49"/>
        <v>0</v>
      </c>
      <c r="AT115" s="140">
        <f t="shared" si="50"/>
        <v>46800</v>
      </c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>
        <f t="shared" si="75"/>
        <v>0</v>
      </c>
      <c r="BJ115" s="140">
        <f t="shared" si="51"/>
        <v>0</v>
      </c>
      <c r="BK115" s="140"/>
      <c r="BL115" s="140"/>
      <c r="BN115" s="140"/>
      <c r="BO115" s="140"/>
      <c r="BP115" s="140"/>
      <c r="BQ115" s="140"/>
      <c r="BR115" s="140"/>
      <c r="BS115" s="140"/>
      <c r="BU115" s="140"/>
      <c r="BV115" s="140"/>
      <c r="BW115" s="140"/>
      <c r="BY115" s="145"/>
      <c r="BZ115" s="140"/>
      <c r="CA115" s="140"/>
      <c r="CB115" s="140"/>
      <c r="CC115" s="140">
        <f t="shared" si="65"/>
        <v>0</v>
      </c>
      <c r="CD115" s="140">
        <f t="shared" si="81"/>
        <v>0</v>
      </c>
      <c r="CE115" s="140">
        <f t="shared" si="79"/>
        <v>0</v>
      </c>
      <c r="CF115" s="140">
        <f t="shared" si="80"/>
        <v>46800</v>
      </c>
      <c r="CG115" s="141"/>
      <c r="CH115" s="142">
        <f t="shared" si="82"/>
        <v>46800</v>
      </c>
      <c r="CI115" s="143">
        <f>M115+O115+B115+C115+E115+F115+G115+N115+D115</f>
        <v>46800</v>
      </c>
      <c r="CL115" s="145"/>
      <c r="CM115" s="145"/>
      <c r="CN115" s="145"/>
      <c r="CO115" s="145"/>
      <c r="CP115" s="145"/>
      <c r="CQ115" s="145"/>
      <c r="CR115" s="145"/>
      <c r="CS115" s="145"/>
      <c r="CT115" s="145"/>
      <c r="CU115" s="145"/>
      <c r="CV115" s="145"/>
      <c r="CW115" s="145"/>
      <c r="CX115" s="145"/>
      <c r="CY115" s="145"/>
      <c r="CZ115" s="145"/>
      <c r="DA115" s="145"/>
      <c r="DB115" s="145">
        <f t="shared" si="68"/>
        <v>0</v>
      </c>
      <c r="DC115" s="147">
        <f t="shared" si="83"/>
        <v>0</v>
      </c>
    </row>
    <row r="116" spans="1:107" s="380" customFormat="1" ht="15.75" customHeight="1">
      <c r="A116" s="378" t="s">
        <v>86</v>
      </c>
      <c r="B116" s="152"/>
      <c r="C116" s="152"/>
      <c r="D116" s="152"/>
      <c r="E116" s="152"/>
      <c r="F116" s="152"/>
      <c r="G116" s="152"/>
      <c r="H116" s="152"/>
      <c r="I116" s="152"/>
      <c r="J116" s="152"/>
      <c r="K116" s="152">
        <v>23400</v>
      </c>
      <c r="L116" s="152"/>
      <c r="M116" s="152">
        <f t="shared" si="78"/>
        <v>23400</v>
      </c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3">
        <f t="shared" si="64"/>
        <v>0</v>
      </c>
      <c r="AP116" s="140">
        <f t="shared" si="48"/>
        <v>0</v>
      </c>
      <c r="AQ116" s="153"/>
      <c r="AR116" s="153"/>
      <c r="AS116" s="140">
        <f t="shared" si="49"/>
        <v>0</v>
      </c>
      <c r="AT116" s="140">
        <f t="shared" si="50"/>
        <v>23400</v>
      </c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>
        <f t="shared" si="75"/>
        <v>0</v>
      </c>
      <c r="BJ116" s="140">
        <f t="shared" si="51"/>
        <v>0</v>
      </c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3"/>
      <c r="CA116" s="153"/>
      <c r="CB116" s="153"/>
      <c r="CC116" s="153">
        <f t="shared" si="65"/>
        <v>0</v>
      </c>
      <c r="CD116" s="153">
        <f t="shared" si="81"/>
        <v>0</v>
      </c>
      <c r="CE116" s="153">
        <f t="shared" si="79"/>
        <v>0</v>
      </c>
      <c r="CF116" s="153">
        <f t="shared" si="80"/>
        <v>23400</v>
      </c>
      <c r="CG116" s="374"/>
      <c r="CH116" s="375">
        <f t="shared" si="82"/>
        <v>23400</v>
      </c>
      <c r="CI116" s="379">
        <f>M116+O116+B116+C116+E116+F116+G116+N116</f>
        <v>23400</v>
      </c>
      <c r="CJ116" s="154"/>
      <c r="CK116" s="154"/>
      <c r="CL116" s="207"/>
      <c r="CM116" s="207"/>
      <c r="CN116" s="207"/>
      <c r="CO116" s="207"/>
      <c r="CP116" s="207"/>
      <c r="CQ116" s="207"/>
      <c r="CR116" s="207"/>
      <c r="CS116" s="207"/>
      <c r="CT116" s="207"/>
      <c r="CU116" s="207"/>
      <c r="CV116" s="207"/>
      <c r="CW116" s="207"/>
      <c r="CX116" s="207"/>
      <c r="CY116" s="207"/>
      <c r="CZ116" s="207"/>
      <c r="DA116" s="207"/>
      <c r="DB116" s="207">
        <f t="shared" si="68"/>
        <v>0</v>
      </c>
      <c r="DC116" s="376">
        <f t="shared" si="83"/>
        <v>0</v>
      </c>
    </row>
    <row r="117" spans="1:107" s="160" customFormat="1" ht="23.25" customHeight="1">
      <c r="A117" s="150" t="s">
        <v>87</v>
      </c>
      <c r="B117" s="123"/>
      <c r="C117" s="123"/>
      <c r="D117" s="123"/>
      <c r="E117" s="123"/>
      <c r="F117" s="123"/>
      <c r="G117" s="123"/>
      <c r="H117" s="123"/>
      <c r="I117" s="123"/>
      <c r="J117" s="123"/>
      <c r="K117" s="123">
        <v>23400</v>
      </c>
      <c r="L117" s="123"/>
      <c r="M117" s="123">
        <f t="shared" si="78"/>
        <v>23400</v>
      </c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381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40">
        <f t="shared" si="64"/>
        <v>0</v>
      </c>
      <c r="AP117" s="140">
        <f t="shared" si="48"/>
        <v>0</v>
      </c>
      <c r="AQ117" s="140"/>
      <c r="AR117" s="140"/>
      <c r="AS117" s="140">
        <f t="shared" si="49"/>
        <v>0</v>
      </c>
      <c r="AT117" s="140">
        <f t="shared" si="50"/>
        <v>23400</v>
      </c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>
        <f>SUM(AU117:BG117)</f>
        <v>0</v>
      </c>
      <c r="BJ117" s="140">
        <f t="shared" si="51"/>
        <v>0</v>
      </c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381"/>
      <c r="BZ117" s="140"/>
      <c r="CA117" s="140"/>
      <c r="CB117" s="140"/>
      <c r="CC117" s="140">
        <f t="shared" si="65"/>
        <v>0</v>
      </c>
      <c r="CD117" s="140">
        <f t="shared" si="81"/>
        <v>0</v>
      </c>
      <c r="CE117" s="140">
        <f t="shared" si="79"/>
        <v>0</v>
      </c>
      <c r="CF117" s="140">
        <f t="shared" si="80"/>
        <v>23400</v>
      </c>
      <c r="CG117" s="141"/>
      <c r="CH117" s="142">
        <f t="shared" si="82"/>
        <v>23400</v>
      </c>
      <c r="CI117" s="143">
        <f>M117+O117+B117+C117+E117+F117+G117+N117</f>
        <v>23400</v>
      </c>
      <c r="CJ117" s="144"/>
      <c r="CK117" s="144"/>
      <c r="CL117" s="145"/>
      <c r="CM117" s="145"/>
      <c r="CN117" s="145"/>
      <c r="CO117" s="145"/>
      <c r="CP117" s="145"/>
      <c r="CQ117" s="145"/>
      <c r="CR117" s="145"/>
      <c r="CS117" s="145"/>
      <c r="CT117" s="382"/>
      <c r="CU117" s="145"/>
      <c r="CV117" s="145"/>
      <c r="CW117" s="145"/>
      <c r="CX117" s="145"/>
      <c r="CY117" s="145"/>
      <c r="CZ117" s="145"/>
      <c r="DA117" s="145"/>
      <c r="DB117" s="145">
        <f t="shared" si="68"/>
        <v>0</v>
      </c>
      <c r="DC117" s="147">
        <f t="shared" si="83"/>
        <v>0</v>
      </c>
    </row>
    <row r="118" spans="1:107" s="144" customFormat="1" ht="12.75">
      <c r="A118" s="150" t="s">
        <v>88</v>
      </c>
      <c r="B118" s="123"/>
      <c r="C118" s="123"/>
      <c r="D118" s="123"/>
      <c r="E118" s="123"/>
      <c r="F118" s="123"/>
      <c r="G118" s="123"/>
      <c r="H118" s="123"/>
      <c r="I118" s="123"/>
      <c r="J118" s="123"/>
      <c r="K118" s="123">
        <v>23400</v>
      </c>
      <c r="L118" s="123"/>
      <c r="M118" s="123">
        <f t="shared" si="78"/>
        <v>23400</v>
      </c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40">
        <f t="shared" si="64"/>
        <v>0</v>
      </c>
      <c r="AP118" s="140">
        <f t="shared" si="48"/>
        <v>0</v>
      </c>
      <c r="AQ118" s="140"/>
      <c r="AR118" s="140"/>
      <c r="AS118" s="140">
        <f t="shared" si="49"/>
        <v>0</v>
      </c>
      <c r="AT118" s="140">
        <f t="shared" si="50"/>
        <v>23400</v>
      </c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>
        <f>SUM(AU118:BG118)</f>
        <v>0</v>
      </c>
      <c r="BJ118" s="140">
        <f t="shared" si="51"/>
        <v>0</v>
      </c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140"/>
      <c r="BW118" s="140"/>
      <c r="BX118" s="140"/>
      <c r="BY118" s="140"/>
      <c r="BZ118" s="140"/>
      <c r="CA118" s="140"/>
      <c r="CB118" s="140"/>
      <c r="CC118" s="140">
        <f t="shared" si="65"/>
        <v>0</v>
      </c>
      <c r="CD118" s="140">
        <f t="shared" si="81"/>
        <v>0</v>
      </c>
      <c r="CE118" s="140">
        <f t="shared" si="79"/>
        <v>0</v>
      </c>
      <c r="CF118" s="140">
        <f t="shared" si="80"/>
        <v>23400</v>
      </c>
      <c r="CG118" s="141"/>
      <c r="CH118" s="142">
        <f t="shared" si="82"/>
        <v>23400</v>
      </c>
      <c r="CI118" s="143">
        <f>M118+O118+B118+C118+E118+F118+G118+N118+D118</f>
        <v>23400</v>
      </c>
      <c r="CL118" s="145"/>
      <c r="CM118" s="145"/>
      <c r="CN118" s="145"/>
      <c r="CO118" s="145"/>
      <c r="CP118" s="145"/>
      <c r="CQ118" s="145"/>
      <c r="CR118" s="145"/>
      <c r="CS118" s="145"/>
      <c r="CT118" s="145"/>
      <c r="CU118" s="145"/>
      <c r="CV118" s="145"/>
      <c r="CW118" s="145"/>
      <c r="CX118" s="145"/>
      <c r="CY118" s="145"/>
      <c r="CZ118" s="145"/>
      <c r="DA118" s="145"/>
      <c r="DB118" s="145">
        <f t="shared" si="68"/>
        <v>0</v>
      </c>
      <c r="DC118" s="147">
        <f t="shared" si="83"/>
        <v>0</v>
      </c>
    </row>
    <row r="119" spans="1:107" s="144" customFormat="1" ht="18.75" customHeight="1">
      <c r="A119" s="352" t="s">
        <v>166</v>
      </c>
      <c r="B119" s="123"/>
      <c r="C119" s="123"/>
      <c r="D119" s="123"/>
      <c r="E119" s="123"/>
      <c r="F119" s="123"/>
      <c r="G119" s="123"/>
      <c r="H119" s="123"/>
      <c r="I119" s="123"/>
      <c r="J119" s="123"/>
      <c r="K119" s="123">
        <v>46800</v>
      </c>
      <c r="L119" s="123"/>
      <c r="M119" s="123">
        <f t="shared" si="78"/>
        <v>46800</v>
      </c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40">
        <f t="shared" si="64"/>
        <v>0</v>
      </c>
      <c r="AP119" s="140">
        <f t="shared" si="48"/>
        <v>0</v>
      </c>
      <c r="AQ119" s="140"/>
      <c r="AR119" s="140"/>
      <c r="AS119" s="140">
        <f t="shared" si="49"/>
        <v>0</v>
      </c>
      <c r="AT119" s="140">
        <f t="shared" si="50"/>
        <v>46800</v>
      </c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>
        <f t="shared" si="75"/>
        <v>0</v>
      </c>
      <c r="BJ119" s="140">
        <f t="shared" si="51"/>
        <v>0</v>
      </c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0"/>
      <c r="CC119" s="140">
        <f t="shared" si="65"/>
        <v>0</v>
      </c>
      <c r="CD119" s="140">
        <f t="shared" si="81"/>
        <v>0</v>
      </c>
      <c r="CE119" s="140">
        <f aca="true" t="shared" si="84" ref="CE119:CF121">AO119+BI119+CC119+AS119</f>
        <v>0</v>
      </c>
      <c r="CF119" s="140">
        <f t="shared" si="84"/>
        <v>46800</v>
      </c>
      <c r="CG119" s="141"/>
      <c r="CH119" s="142">
        <f t="shared" si="82"/>
        <v>46800</v>
      </c>
      <c r="CI119" s="143">
        <f>M119+O119+B119+C119+E119+F119+G119+N119+D119</f>
        <v>46800</v>
      </c>
      <c r="CL119" s="145"/>
      <c r="CM119" s="145"/>
      <c r="CN119" s="145"/>
      <c r="CO119" s="145"/>
      <c r="CP119" s="145"/>
      <c r="CQ119" s="145"/>
      <c r="CR119" s="145"/>
      <c r="CS119" s="145"/>
      <c r="CT119" s="145"/>
      <c r="CU119" s="145"/>
      <c r="CV119" s="145"/>
      <c r="CW119" s="145"/>
      <c r="CX119" s="145"/>
      <c r="CY119" s="145"/>
      <c r="CZ119" s="145"/>
      <c r="DA119" s="145"/>
      <c r="DB119" s="145">
        <f t="shared" si="68"/>
        <v>0</v>
      </c>
      <c r="DC119" s="147">
        <f t="shared" si="83"/>
        <v>0</v>
      </c>
    </row>
    <row r="120" spans="1:107" s="144" customFormat="1" ht="18" customHeight="1">
      <c r="A120" s="352" t="s">
        <v>89</v>
      </c>
      <c r="B120" s="123"/>
      <c r="C120" s="123"/>
      <c r="D120" s="123"/>
      <c r="E120" s="123"/>
      <c r="F120" s="123"/>
      <c r="G120" s="123"/>
      <c r="H120" s="123"/>
      <c r="I120" s="123"/>
      <c r="J120" s="123"/>
      <c r="K120" s="123">
        <v>0</v>
      </c>
      <c r="L120" s="123"/>
      <c r="M120" s="123">
        <f t="shared" si="78"/>
        <v>0</v>
      </c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40">
        <f t="shared" si="64"/>
        <v>0</v>
      </c>
      <c r="AP120" s="140">
        <f t="shared" si="48"/>
        <v>0</v>
      </c>
      <c r="AQ120" s="140"/>
      <c r="AR120" s="140"/>
      <c r="AS120" s="140">
        <f t="shared" si="49"/>
        <v>0</v>
      </c>
      <c r="AT120" s="140">
        <f t="shared" si="50"/>
        <v>0</v>
      </c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>
        <f t="shared" si="75"/>
        <v>0</v>
      </c>
      <c r="BJ120" s="140">
        <f t="shared" si="51"/>
        <v>0</v>
      </c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140"/>
      <c r="CA120" s="140"/>
      <c r="CB120" s="140"/>
      <c r="CC120" s="140">
        <f t="shared" si="65"/>
        <v>0</v>
      </c>
      <c r="CD120" s="140">
        <f t="shared" si="81"/>
        <v>0</v>
      </c>
      <c r="CE120" s="140">
        <f t="shared" si="84"/>
        <v>0</v>
      </c>
      <c r="CF120" s="140">
        <f t="shared" si="84"/>
        <v>0</v>
      </c>
      <c r="CG120" s="141"/>
      <c r="CH120" s="142">
        <f t="shared" si="82"/>
        <v>0</v>
      </c>
      <c r="CI120" s="143">
        <f>M120+O120+B120+C120+E120+F120+G120+N120+D120</f>
        <v>0</v>
      </c>
      <c r="CL120" s="145"/>
      <c r="CM120" s="145"/>
      <c r="CN120" s="145"/>
      <c r="CO120" s="145"/>
      <c r="CP120" s="145"/>
      <c r="CQ120" s="145"/>
      <c r="CR120" s="145"/>
      <c r="CS120" s="145"/>
      <c r="CT120" s="145"/>
      <c r="CU120" s="145"/>
      <c r="CV120" s="145"/>
      <c r="CW120" s="145"/>
      <c r="CX120" s="145"/>
      <c r="CY120" s="145"/>
      <c r="CZ120" s="145"/>
      <c r="DA120" s="145"/>
      <c r="DB120" s="145">
        <f t="shared" si="68"/>
        <v>0</v>
      </c>
      <c r="DC120" s="147">
        <f t="shared" si="83"/>
        <v>0</v>
      </c>
    </row>
    <row r="121" spans="1:107" s="144" customFormat="1" ht="15.75" customHeight="1">
      <c r="A121" s="318" t="s">
        <v>90</v>
      </c>
      <c r="B121" s="123"/>
      <c r="C121" s="123"/>
      <c r="D121" s="123"/>
      <c r="E121" s="123"/>
      <c r="F121" s="123"/>
      <c r="G121" s="123"/>
      <c r="H121" s="123"/>
      <c r="I121" s="123"/>
      <c r="J121" s="123"/>
      <c r="K121" s="123">
        <v>46800</v>
      </c>
      <c r="L121" s="123"/>
      <c r="M121" s="123">
        <f t="shared" si="78"/>
        <v>46800</v>
      </c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40">
        <f t="shared" si="64"/>
        <v>0</v>
      </c>
      <c r="AP121" s="140">
        <f t="shared" si="48"/>
        <v>0</v>
      </c>
      <c r="AQ121" s="140"/>
      <c r="AR121" s="140"/>
      <c r="AS121" s="140">
        <f t="shared" si="49"/>
        <v>0</v>
      </c>
      <c r="AT121" s="140">
        <f t="shared" si="50"/>
        <v>46800</v>
      </c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>
        <f t="shared" si="75"/>
        <v>0</v>
      </c>
      <c r="BJ121" s="140">
        <f t="shared" si="51"/>
        <v>0</v>
      </c>
      <c r="BK121" s="140"/>
      <c r="BL121" s="140"/>
      <c r="BM121" s="140"/>
      <c r="BN121" s="14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  <c r="BZ121" s="140"/>
      <c r="CA121" s="140"/>
      <c r="CB121" s="140"/>
      <c r="CC121" s="140">
        <f t="shared" si="65"/>
        <v>0</v>
      </c>
      <c r="CD121" s="140">
        <f t="shared" si="81"/>
        <v>0</v>
      </c>
      <c r="CE121" s="140">
        <f t="shared" si="84"/>
        <v>0</v>
      </c>
      <c r="CF121" s="140">
        <f t="shared" si="84"/>
        <v>46800</v>
      </c>
      <c r="CG121" s="141"/>
      <c r="CH121" s="142">
        <f t="shared" si="82"/>
        <v>46800</v>
      </c>
      <c r="CI121" s="143">
        <f>M121+O121+B121+C121+E121+F121+G121+N121</f>
        <v>46800</v>
      </c>
      <c r="CL121" s="145"/>
      <c r="CM121" s="145"/>
      <c r="CN121" s="145"/>
      <c r="CO121" s="145"/>
      <c r="CP121" s="145"/>
      <c r="CQ121" s="145"/>
      <c r="CR121" s="145"/>
      <c r="CS121" s="145"/>
      <c r="CT121" s="145"/>
      <c r="CU121" s="145"/>
      <c r="CV121" s="145"/>
      <c r="CW121" s="145"/>
      <c r="CX121" s="145"/>
      <c r="CY121" s="145"/>
      <c r="CZ121" s="145"/>
      <c r="DA121" s="145"/>
      <c r="DB121" s="145">
        <f t="shared" si="68"/>
        <v>0</v>
      </c>
      <c r="DC121" s="147">
        <f t="shared" si="83"/>
        <v>0</v>
      </c>
    </row>
    <row r="122" spans="1:107" s="144" customFormat="1" ht="12" customHeight="1">
      <c r="A122" s="150" t="s">
        <v>91</v>
      </c>
      <c r="B122" s="123"/>
      <c r="C122" s="123"/>
      <c r="D122" s="123"/>
      <c r="E122" s="123"/>
      <c r="F122" s="123"/>
      <c r="G122" s="123"/>
      <c r="H122" s="123"/>
      <c r="I122" s="123"/>
      <c r="J122" s="123"/>
      <c r="K122" s="123">
        <v>0</v>
      </c>
      <c r="L122" s="123"/>
      <c r="M122" s="123">
        <f t="shared" si="78"/>
        <v>0</v>
      </c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40">
        <f t="shared" si="64"/>
        <v>0</v>
      </c>
      <c r="AP122" s="140">
        <f t="shared" si="48"/>
        <v>0</v>
      </c>
      <c r="AQ122" s="140"/>
      <c r="AR122" s="140"/>
      <c r="AS122" s="140">
        <f t="shared" si="49"/>
        <v>0</v>
      </c>
      <c r="AT122" s="140">
        <f t="shared" si="50"/>
        <v>0</v>
      </c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>
        <f>SUM(AU122:BG122)</f>
        <v>0</v>
      </c>
      <c r="BJ122" s="140">
        <f t="shared" si="51"/>
        <v>0</v>
      </c>
      <c r="BK122" s="140"/>
      <c r="BL122" s="140"/>
      <c r="BM122" s="140"/>
      <c r="BN122" s="14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  <c r="BZ122" s="140"/>
      <c r="CA122" s="140"/>
      <c r="CB122" s="140"/>
      <c r="CC122" s="140">
        <f t="shared" si="65"/>
        <v>0</v>
      </c>
      <c r="CD122" s="140">
        <f t="shared" si="81"/>
        <v>0</v>
      </c>
      <c r="CE122" s="140">
        <f aca="true" t="shared" si="85" ref="CE122:CF126">AO122+BI122+CC122+AS122</f>
        <v>0</v>
      </c>
      <c r="CF122" s="140">
        <f t="shared" si="85"/>
        <v>0</v>
      </c>
      <c r="CG122" s="141"/>
      <c r="CH122" s="142">
        <f t="shared" si="82"/>
        <v>0</v>
      </c>
      <c r="CI122" s="143">
        <f>M122+O122+B122+C122+E122+F122+G122+N122</f>
        <v>0</v>
      </c>
      <c r="CL122" s="145"/>
      <c r="CM122" s="145"/>
      <c r="CN122" s="145"/>
      <c r="CO122" s="145"/>
      <c r="CP122" s="145"/>
      <c r="CQ122" s="145"/>
      <c r="CR122" s="145"/>
      <c r="CS122" s="145"/>
      <c r="CT122" s="145"/>
      <c r="CU122" s="145"/>
      <c r="CV122" s="145"/>
      <c r="CW122" s="145"/>
      <c r="CX122" s="145"/>
      <c r="CY122" s="145"/>
      <c r="CZ122" s="145"/>
      <c r="DA122" s="145"/>
      <c r="DB122" s="145">
        <f t="shared" si="68"/>
        <v>0</v>
      </c>
      <c r="DC122" s="147">
        <f t="shared" si="83"/>
        <v>0</v>
      </c>
    </row>
    <row r="123" spans="1:107" s="148" customFormat="1" ht="12.75">
      <c r="A123" s="368" t="s">
        <v>92</v>
      </c>
      <c r="B123" s="123"/>
      <c r="C123" s="123"/>
      <c r="D123" s="123"/>
      <c r="E123" s="123"/>
      <c r="F123" s="123"/>
      <c r="G123" s="123"/>
      <c r="H123" s="123"/>
      <c r="I123" s="123"/>
      <c r="J123" s="123"/>
      <c r="K123" s="123">
        <v>70200</v>
      </c>
      <c r="L123" s="123"/>
      <c r="M123" s="123">
        <f t="shared" si="78"/>
        <v>70200</v>
      </c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40">
        <f t="shared" si="64"/>
        <v>0</v>
      </c>
      <c r="AP123" s="140">
        <f t="shared" si="48"/>
        <v>0</v>
      </c>
      <c r="AQ123" s="140"/>
      <c r="AR123" s="140"/>
      <c r="AS123" s="140">
        <f t="shared" si="49"/>
        <v>0</v>
      </c>
      <c r="AT123" s="140">
        <f t="shared" si="50"/>
        <v>70200</v>
      </c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0">
        <f>SUM(AU123:BG123)</f>
        <v>0</v>
      </c>
      <c r="BJ123" s="140">
        <f t="shared" si="51"/>
        <v>0</v>
      </c>
      <c r="BK123" s="140"/>
      <c r="BL123" s="140"/>
      <c r="BM123" s="140"/>
      <c r="BN123" s="140"/>
      <c r="BO123" s="140"/>
      <c r="BP123" s="140"/>
      <c r="BQ123" s="140"/>
      <c r="BR123" s="140"/>
      <c r="BS123" s="140"/>
      <c r="BT123" s="140"/>
      <c r="BU123" s="140"/>
      <c r="BV123" s="140"/>
      <c r="BW123" s="140"/>
      <c r="BX123" s="140"/>
      <c r="BY123" s="140"/>
      <c r="BZ123" s="140"/>
      <c r="CA123" s="140"/>
      <c r="CB123" s="140"/>
      <c r="CC123" s="140">
        <f t="shared" si="65"/>
        <v>0</v>
      </c>
      <c r="CD123" s="140">
        <f t="shared" si="81"/>
        <v>0</v>
      </c>
      <c r="CE123" s="140">
        <f t="shared" si="85"/>
        <v>0</v>
      </c>
      <c r="CF123" s="140">
        <f t="shared" si="85"/>
        <v>70200</v>
      </c>
      <c r="CG123" s="141"/>
      <c r="CH123" s="142">
        <f t="shared" si="82"/>
        <v>70200</v>
      </c>
      <c r="CI123" s="143">
        <f>M123+O123+B123+C123+E123+F123+G123+N123+D123</f>
        <v>70200</v>
      </c>
      <c r="CJ123" s="144"/>
      <c r="CK123" s="144"/>
      <c r="CL123" s="145"/>
      <c r="CM123" s="145"/>
      <c r="CN123" s="145"/>
      <c r="CO123" s="145"/>
      <c r="CP123" s="145"/>
      <c r="CQ123" s="145"/>
      <c r="CR123" s="145"/>
      <c r="CS123" s="145"/>
      <c r="CT123" s="145"/>
      <c r="CU123" s="145"/>
      <c r="CV123" s="145"/>
      <c r="CW123" s="145"/>
      <c r="CX123" s="145"/>
      <c r="CY123" s="145"/>
      <c r="CZ123" s="145"/>
      <c r="DA123" s="145"/>
      <c r="DB123" s="145">
        <f t="shared" si="68"/>
        <v>0</v>
      </c>
      <c r="DC123" s="147">
        <f t="shared" si="83"/>
        <v>0</v>
      </c>
    </row>
    <row r="124" spans="1:107" s="149" customFormat="1" ht="15" customHeight="1">
      <c r="A124" s="363" t="s">
        <v>93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>
        <v>23400</v>
      </c>
      <c r="L124" s="123"/>
      <c r="M124" s="123">
        <f t="shared" si="78"/>
        <v>23400</v>
      </c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40">
        <f t="shared" si="64"/>
        <v>0</v>
      </c>
      <c r="AP124" s="140">
        <f t="shared" si="48"/>
        <v>0</v>
      </c>
      <c r="AQ124" s="140"/>
      <c r="AR124" s="140"/>
      <c r="AS124" s="140">
        <f t="shared" si="49"/>
        <v>0</v>
      </c>
      <c r="AT124" s="140">
        <f t="shared" si="50"/>
        <v>23400</v>
      </c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0">
        <f>SUM(AU124:BG124)</f>
        <v>0</v>
      </c>
      <c r="BJ124" s="140">
        <f t="shared" si="51"/>
        <v>0</v>
      </c>
      <c r="BK124" s="140"/>
      <c r="BL124" s="140"/>
      <c r="BM124" s="140"/>
      <c r="BN124" s="140"/>
      <c r="BO124" s="140"/>
      <c r="BP124" s="140"/>
      <c r="BQ124" s="140"/>
      <c r="BR124" s="140"/>
      <c r="BS124" s="140"/>
      <c r="BT124" s="140"/>
      <c r="BU124" s="140"/>
      <c r="BV124" s="140"/>
      <c r="BW124" s="140"/>
      <c r="BX124" s="140"/>
      <c r="BY124" s="140"/>
      <c r="BZ124" s="140"/>
      <c r="CA124" s="140"/>
      <c r="CB124" s="140"/>
      <c r="CC124" s="140">
        <f t="shared" si="65"/>
        <v>0</v>
      </c>
      <c r="CD124" s="140">
        <f t="shared" si="81"/>
        <v>0</v>
      </c>
      <c r="CE124" s="140">
        <f t="shared" si="85"/>
        <v>0</v>
      </c>
      <c r="CF124" s="140">
        <f t="shared" si="85"/>
        <v>23400</v>
      </c>
      <c r="CG124" s="141"/>
      <c r="CH124" s="142">
        <f t="shared" si="82"/>
        <v>23400</v>
      </c>
      <c r="CI124" s="143">
        <f>M124+O124+B124+C124+E124+F124+G124+N124+D124</f>
        <v>23400</v>
      </c>
      <c r="CJ124" s="144"/>
      <c r="CK124" s="144"/>
      <c r="CL124" s="145"/>
      <c r="CM124" s="145"/>
      <c r="CN124" s="145"/>
      <c r="CO124" s="145"/>
      <c r="CP124" s="145"/>
      <c r="CQ124" s="145"/>
      <c r="CR124" s="145"/>
      <c r="CS124" s="145"/>
      <c r="CT124" s="145"/>
      <c r="CU124" s="145"/>
      <c r="CV124" s="145"/>
      <c r="CW124" s="145"/>
      <c r="CX124" s="145"/>
      <c r="CY124" s="145"/>
      <c r="CZ124" s="145"/>
      <c r="DA124" s="145"/>
      <c r="DB124" s="145">
        <f t="shared" si="68"/>
        <v>0</v>
      </c>
      <c r="DC124" s="147">
        <f t="shared" si="83"/>
        <v>0</v>
      </c>
    </row>
    <row r="125" spans="1:107" s="149" customFormat="1" ht="12.75">
      <c r="A125" s="383" t="s">
        <v>94</v>
      </c>
      <c r="B125" s="161"/>
      <c r="C125" s="161"/>
      <c r="D125" s="161"/>
      <c r="E125" s="161"/>
      <c r="F125" s="161"/>
      <c r="G125" s="161"/>
      <c r="H125" s="161"/>
      <c r="I125" s="161"/>
      <c r="J125" s="161"/>
      <c r="K125" s="161">
        <v>93600</v>
      </c>
      <c r="L125" s="161"/>
      <c r="M125" s="161">
        <f aca="true" t="shared" si="86" ref="M125:M130">SUM(H125:K125)</f>
        <v>93600</v>
      </c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2">
        <f aca="true" t="shared" si="87" ref="AO125:AO130">SUM(Q125:AN125)</f>
        <v>0</v>
      </c>
      <c r="AP125" s="140">
        <f t="shared" si="48"/>
        <v>0</v>
      </c>
      <c r="AQ125" s="162"/>
      <c r="AR125" s="162"/>
      <c r="AS125" s="140">
        <f t="shared" si="49"/>
        <v>0</v>
      </c>
      <c r="AT125" s="140">
        <f t="shared" si="50"/>
        <v>93600</v>
      </c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  <c r="BI125" s="162">
        <f aca="true" t="shared" si="88" ref="BI125:BI164">SUM(AU125:BG125)</f>
        <v>0</v>
      </c>
      <c r="BJ125" s="140">
        <f t="shared" si="51"/>
        <v>0</v>
      </c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162"/>
      <c r="BW125" s="162"/>
      <c r="BX125" s="162"/>
      <c r="BY125" s="162"/>
      <c r="BZ125" s="162"/>
      <c r="CA125" s="162"/>
      <c r="CB125" s="162"/>
      <c r="CC125" s="162">
        <f aca="true" t="shared" si="89" ref="CC125:CC130">SUM(BK125:CB125)</f>
        <v>0</v>
      </c>
      <c r="CD125" s="162">
        <f aca="true" t="shared" si="90" ref="CD125:CD130">G125+O125-CC125</f>
        <v>0</v>
      </c>
      <c r="CE125" s="162">
        <f t="shared" si="85"/>
        <v>0</v>
      </c>
      <c r="CF125" s="162">
        <f t="shared" si="85"/>
        <v>93600</v>
      </c>
      <c r="CG125" s="321"/>
      <c r="CH125" s="322">
        <f aca="true" t="shared" si="91" ref="CH125:CH130">M125+N125+O125</f>
        <v>93600</v>
      </c>
      <c r="CI125" s="143">
        <f>M125+O125+B125+C125+E125+F125+G125+N125</f>
        <v>93600</v>
      </c>
      <c r="CJ125" s="144"/>
      <c r="CK125" s="144"/>
      <c r="CL125" s="163"/>
      <c r="CM125" s="163"/>
      <c r="CN125" s="163"/>
      <c r="CO125" s="163"/>
      <c r="CP125" s="163"/>
      <c r="CQ125" s="163"/>
      <c r="CR125" s="163"/>
      <c r="CS125" s="164"/>
      <c r="CT125" s="164"/>
      <c r="CU125" s="163"/>
      <c r="CV125" s="163"/>
      <c r="CW125" s="163"/>
      <c r="CX125" s="163"/>
      <c r="CY125" s="163"/>
      <c r="CZ125" s="163"/>
      <c r="DA125" s="164"/>
      <c r="DB125" s="163">
        <f aca="true" t="shared" si="92" ref="DB125:DB130">SUM(CL125:DA125)</f>
        <v>0</v>
      </c>
      <c r="DC125" s="323">
        <f aca="true" t="shared" si="93" ref="DC125:DC130">N125+D125-DB125</f>
        <v>0</v>
      </c>
    </row>
    <row r="126" spans="1:107" s="149" customFormat="1" ht="12.75">
      <c r="A126" s="384" t="s">
        <v>95</v>
      </c>
      <c r="B126" s="161"/>
      <c r="C126" s="161"/>
      <c r="D126" s="161"/>
      <c r="E126" s="161"/>
      <c r="F126" s="161"/>
      <c r="G126" s="161"/>
      <c r="H126" s="161"/>
      <c r="I126" s="161"/>
      <c r="J126" s="161"/>
      <c r="K126" s="161">
        <v>23400</v>
      </c>
      <c r="L126" s="161"/>
      <c r="M126" s="161">
        <f t="shared" si="86"/>
        <v>23400</v>
      </c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2">
        <f t="shared" si="87"/>
        <v>0</v>
      </c>
      <c r="AP126" s="140">
        <f t="shared" si="48"/>
        <v>0</v>
      </c>
      <c r="AQ126" s="162"/>
      <c r="AR126" s="162"/>
      <c r="AS126" s="140">
        <f t="shared" si="49"/>
        <v>0</v>
      </c>
      <c r="AT126" s="140">
        <f t="shared" si="50"/>
        <v>23400</v>
      </c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>
        <f t="shared" si="88"/>
        <v>0</v>
      </c>
      <c r="BJ126" s="140">
        <f t="shared" si="51"/>
        <v>0</v>
      </c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2"/>
      <c r="BW126" s="162"/>
      <c r="BX126" s="162"/>
      <c r="BY126" s="162"/>
      <c r="BZ126" s="162"/>
      <c r="CA126" s="162"/>
      <c r="CB126" s="162"/>
      <c r="CC126" s="162">
        <f t="shared" si="89"/>
        <v>0</v>
      </c>
      <c r="CD126" s="162">
        <f t="shared" si="90"/>
        <v>0</v>
      </c>
      <c r="CE126" s="162">
        <f t="shared" si="85"/>
        <v>0</v>
      </c>
      <c r="CF126" s="162">
        <f t="shared" si="85"/>
        <v>23400</v>
      </c>
      <c r="CG126" s="321"/>
      <c r="CH126" s="322">
        <f t="shared" si="91"/>
        <v>23400</v>
      </c>
      <c r="CI126" s="143">
        <f>M126+O126+B126+C126+E126+F126+G126+N126+D126</f>
        <v>23400</v>
      </c>
      <c r="CJ126" s="144"/>
      <c r="CK126" s="144"/>
      <c r="CL126" s="163"/>
      <c r="CM126" s="163"/>
      <c r="CN126" s="163"/>
      <c r="CO126" s="163"/>
      <c r="CP126" s="163"/>
      <c r="CQ126" s="163"/>
      <c r="CR126" s="163"/>
      <c r="CS126" s="163"/>
      <c r="CT126" s="163"/>
      <c r="CU126" s="163"/>
      <c r="CV126" s="163"/>
      <c r="CW126" s="163"/>
      <c r="CX126" s="163"/>
      <c r="CY126" s="163"/>
      <c r="CZ126" s="163"/>
      <c r="DA126" s="163"/>
      <c r="DB126" s="163">
        <f t="shared" si="92"/>
        <v>0</v>
      </c>
      <c r="DC126" s="323">
        <f t="shared" si="93"/>
        <v>0</v>
      </c>
    </row>
    <row r="127" spans="1:107" s="165" customFormat="1" ht="18.75" customHeight="1">
      <c r="A127" s="385" t="s">
        <v>96</v>
      </c>
      <c r="B127" s="123"/>
      <c r="C127" s="123"/>
      <c r="D127" s="123"/>
      <c r="E127" s="123"/>
      <c r="F127" s="123"/>
      <c r="G127" s="123"/>
      <c r="H127" s="123"/>
      <c r="I127" s="123"/>
      <c r="J127" s="123"/>
      <c r="K127" s="123">
        <v>0</v>
      </c>
      <c r="L127" s="123"/>
      <c r="M127" s="123">
        <f t="shared" si="86"/>
        <v>0</v>
      </c>
      <c r="N127" s="145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40">
        <f t="shared" si="87"/>
        <v>0</v>
      </c>
      <c r="AP127" s="140">
        <f t="shared" si="48"/>
        <v>0</v>
      </c>
      <c r="AQ127" s="140"/>
      <c r="AR127" s="140"/>
      <c r="AS127" s="140">
        <f t="shared" si="49"/>
        <v>0</v>
      </c>
      <c r="AT127" s="140">
        <f t="shared" si="50"/>
        <v>0</v>
      </c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  <c r="BH127" s="140"/>
      <c r="BI127" s="140">
        <f t="shared" si="88"/>
        <v>0</v>
      </c>
      <c r="BJ127" s="140">
        <f t="shared" si="51"/>
        <v>0</v>
      </c>
      <c r="BK127" s="140"/>
      <c r="BL127" s="140"/>
      <c r="BM127" s="140"/>
      <c r="BN127" s="140"/>
      <c r="BO127" s="140"/>
      <c r="BP127" s="140"/>
      <c r="BQ127" s="140"/>
      <c r="BR127" s="140"/>
      <c r="BS127" s="140"/>
      <c r="BT127" s="140"/>
      <c r="BU127" s="140"/>
      <c r="BV127" s="140"/>
      <c r="BW127" s="140"/>
      <c r="BX127" s="140"/>
      <c r="BY127" s="140"/>
      <c r="BZ127" s="140"/>
      <c r="CA127" s="140"/>
      <c r="CB127" s="140"/>
      <c r="CC127" s="140">
        <f t="shared" si="89"/>
        <v>0</v>
      </c>
      <c r="CD127" s="140">
        <f t="shared" si="90"/>
        <v>0</v>
      </c>
      <c r="CE127" s="140">
        <f aca="true" t="shared" si="94" ref="CE127:CF130">AO127+BI127+CC127+AS127</f>
        <v>0</v>
      </c>
      <c r="CF127" s="140">
        <f t="shared" si="94"/>
        <v>0</v>
      </c>
      <c r="CG127" s="141"/>
      <c r="CH127" s="142">
        <f t="shared" si="91"/>
        <v>0</v>
      </c>
      <c r="CI127" s="143">
        <f>M127+O127+B127+C127+E127+F127+G127+N127+D127</f>
        <v>0</v>
      </c>
      <c r="CJ127" s="144"/>
      <c r="CK127" s="144"/>
      <c r="CL127" s="145"/>
      <c r="CM127" s="145"/>
      <c r="CN127" s="145"/>
      <c r="CO127" s="145"/>
      <c r="CP127" s="145"/>
      <c r="CQ127" s="145"/>
      <c r="CR127" s="145"/>
      <c r="CS127" s="145"/>
      <c r="CT127" s="145"/>
      <c r="CU127" s="145"/>
      <c r="CV127" s="145"/>
      <c r="CW127" s="145"/>
      <c r="CX127" s="145"/>
      <c r="CY127" s="145"/>
      <c r="CZ127" s="145"/>
      <c r="DA127" s="145"/>
      <c r="DB127" s="145">
        <f t="shared" si="92"/>
        <v>0</v>
      </c>
      <c r="DC127" s="147">
        <f t="shared" si="93"/>
        <v>0</v>
      </c>
    </row>
    <row r="128" spans="1:107" s="144" customFormat="1" ht="24" customHeight="1">
      <c r="A128" s="360" t="s">
        <v>97</v>
      </c>
      <c r="B128" s="123"/>
      <c r="C128" s="123"/>
      <c r="D128" s="123"/>
      <c r="E128" s="123"/>
      <c r="F128" s="123"/>
      <c r="G128" s="123"/>
      <c r="H128" s="123"/>
      <c r="I128" s="123"/>
      <c r="J128" s="123"/>
      <c r="K128" s="123">
        <v>23400</v>
      </c>
      <c r="L128" s="123"/>
      <c r="M128" s="123">
        <f t="shared" si="86"/>
        <v>23400</v>
      </c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40">
        <f t="shared" si="87"/>
        <v>0</v>
      </c>
      <c r="AP128" s="140">
        <f t="shared" si="48"/>
        <v>0</v>
      </c>
      <c r="AQ128" s="140"/>
      <c r="AR128" s="140"/>
      <c r="AS128" s="140">
        <f t="shared" si="49"/>
        <v>0</v>
      </c>
      <c r="AT128" s="140">
        <f t="shared" si="50"/>
        <v>23400</v>
      </c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140"/>
      <c r="BF128" s="140"/>
      <c r="BG128" s="140"/>
      <c r="BH128" s="140"/>
      <c r="BI128" s="140">
        <f t="shared" si="88"/>
        <v>0</v>
      </c>
      <c r="BJ128" s="140">
        <f t="shared" si="51"/>
        <v>0</v>
      </c>
      <c r="BK128" s="140"/>
      <c r="BL128" s="140"/>
      <c r="BM128" s="140"/>
      <c r="BN128" s="140"/>
      <c r="BO128" s="140"/>
      <c r="BP128" s="140"/>
      <c r="BQ128" s="140"/>
      <c r="BR128" s="140"/>
      <c r="BS128" s="140"/>
      <c r="BT128" s="140"/>
      <c r="BU128" s="140"/>
      <c r="BV128" s="140"/>
      <c r="BW128" s="140"/>
      <c r="BX128" s="140"/>
      <c r="BY128" s="140"/>
      <c r="BZ128" s="140"/>
      <c r="CA128" s="140"/>
      <c r="CB128" s="140"/>
      <c r="CC128" s="140">
        <f t="shared" si="89"/>
        <v>0</v>
      </c>
      <c r="CD128" s="140">
        <f t="shared" si="90"/>
        <v>0</v>
      </c>
      <c r="CE128" s="140">
        <f t="shared" si="94"/>
        <v>0</v>
      </c>
      <c r="CF128" s="140">
        <f t="shared" si="94"/>
        <v>23400</v>
      </c>
      <c r="CG128" s="141"/>
      <c r="CH128" s="142">
        <f t="shared" si="91"/>
        <v>23400</v>
      </c>
      <c r="CI128" s="143">
        <f>M128+O128+B128+C128+E128+F128+G128+N128</f>
        <v>23400</v>
      </c>
      <c r="CL128" s="145"/>
      <c r="CM128" s="145"/>
      <c r="CN128" s="145"/>
      <c r="CO128" s="145"/>
      <c r="CP128" s="145"/>
      <c r="CQ128" s="145"/>
      <c r="CR128" s="145"/>
      <c r="CS128" s="145"/>
      <c r="CT128" s="145"/>
      <c r="CU128" s="145"/>
      <c r="CV128" s="145"/>
      <c r="CW128" s="145"/>
      <c r="CX128" s="145"/>
      <c r="CY128" s="145"/>
      <c r="CZ128" s="145"/>
      <c r="DA128" s="145"/>
      <c r="DB128" s="145">
        <f t="shared" si="92"/>
        <v>0</v>
      </c>
      <c r="DC128" s="147">
        <f t="shared" si="93"/>
        <v>0</v>
      </c>
    </row>
    <row r="129" spans="1:107" s="144" customFormat="1" ht="12.75">
      <c r="A129" s="360" t="s">
        <v>98</v>
      </c>
      <c r="B129" s="123"/>
      <c r="C129" s="123"/>
      <c r="D129" s="123"/>
      <c r="E129" s="123"/>
      <c r="F129" s="123"/>
      <c r="G129" s="123"/>
      <c r="H129" s="123"/>
      <c r="I129" s="123"/>
      <c r="J129" s="123"/>
      <c r="K129" s="123">
        <v>23400</v>
      </c>
      <c r="L129" s="123"/>
      <c r="M129" s="123">
        <f t="shared" si="86"/>
        <v>23400</v>
      </c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40">
        <f t="shared" si="87"/>
        <v>0</v>
      </c>
      <c r="AP129" s="140">
        <f t="shared" si="48"/>
        <v>0</v>
      </c>
      <c r="AQ129" s="140"/>
      <c r="AR129" s="140"/>
      <c r="AS129" s="140">
        <f t="shared" si="49"/>
        <v>0</v>
      </c>
      <c r="AT129" s="140">
        <f t="shared" si="50"/>
        <v>23400</v>
      </c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0"/>
      <c r="BH129" s="140"/>
      <c r="BI129" s="140">
        <f t="shared" si="88"/>
        <v>0</v>
      </c>
      <c r="BJ129" s="140">
        <f t="shared" si="51"/>
        <v>0</v>
      </c>
      <c r="BK129" s="140"/>
      <c r="BL129" s="140"/>
      <c r="BM129" s="140"/>
      <c r="BN129" s="140"/>
      <c r="BO129" s="140"/>
      <c r="BP129" s="140"/>
      <c r="BQ129" s="140"/>
      <c r="BR129" s="140"/>
      <c r="BS129" s="140"/>
      <c r="BT129" s="140"/>
      <c r="BU129" s="140"/>
      <c r="BV129" s="140"/>
      <c r="BW129" s="140"/>
      <c r="BX129" s="140"/>
      <c r="BY129" s="140"/>
      <c r="BZ129" s="140"/>
      <c r="CA129" s="140"/>
      <c r="CB129" s="140"/>
      <c r="CC129" s="140">
        <f t="shared" si="89"/>
        <v>0</v>
      </c>
      <c r="CD129" s="140">
        <f t="shared" si="90"/>
        <v>0</v>
      </c>
      <c r="CE129" s="140">
        <f t="shared" si="94"/>
        <v>0</v>
      </c>
      <c r="CF129" s="140">
        <f t="shared" si="94"/>
        <v>23400</v>
      </c>
      <c r="CG129" s="141"/>
      <c r="CH129" s="142">
        <f t="shared" si="91"/>
        <v>23400</v>
      </c>
      <c r="CI129" s="143">
        <f>M129+O129+B129+C129+E129+F129+G129+N129+D129</f>
        <v>23400</v>
      </c>
      <c r="CL129" s="145"/>
      <c r="CM129" s="145"/>
      <c r="CN129" s="145"/>
      <c r="CO129" s="145"/>
      <c r="CP129" s="145"/>
      <c r="CQ129" s="145"/>
      <c r="CR129" s="145"/>
      <c r="CS129" s="145"/>
      <c r="CT129" s="145"/>
      <c r="CU129" s="145"/>
      <c r="CV129" s="145"/>
      <c r="CW129" s="145"/>
      <c r="CX129" s="145"/>
      <c r="CY129" s="145"/>
      <c r="CZ129" s="145"/>
      <c r="DA129" s="145"/>
      <c r="DB129" s="145">
        <f t="shared" si="92"/>
        <v>0</v>
      </c>
      <c r="DC129" s="147">
        <f t="shared" si="93"/>
        <v>0</v>
      </c>
    </row>
    <row r="130" spans="1:107" s="148" customFormat="1" ht="12.75">
      <c r="A130" s="366" t="s">
        <v>99</v>
      </c>
      <c r="B130" s="123"/>
      <c r="C130" s="123"/>
      <c r="D130" s="123"/>
      <c r="E130" s="123"/>
      <c r="F130" s="123"/>
      <c r="G130" s="123"/>
      <c r="H130" s="123"/>
      <c r="I130" s="123"/>
      <c r="J130" s="123"/>
      <c r="K130" s="123">
        <v>23400</v>
      </c>
      <c r="L130" s="123"/>
      <c r="M130" s="123">
        <f t="shared" si="86"/>
        <v>23400</v>
      </c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40">
        <f t="shared" si="87"/>
        <v>0</v>
      </c>
      <c r="AP130" s="140">
        <f t="shared" si="48"/>
        <v>0</v>
      </c>
      <c r="AQ130" s="140"/>
      <c r="AR130" s="140"/>
      <c r="AS130" s="140">
        <f t="shared" si="49"/>
        <v>0</v>
      </c>
      <c r="AT130" s="140">
        <f t="shared" si="50"/>
        <v>23400</v>
      </c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>
        <f t="shared" si="88"/>
        <v>0</v>
      </c>
      <c r="BJ130" s="140">
        <f t="shared" si="51"/>
        <v>0</v>
      </c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  <c r="BZ130" s="140"/>
      <c r="CA130" s="140"/>
      <c r="CB130" s="140"/>
      <c r="CC130" s="140">
        <f t="shared" si="89"/>
        <v>0</v>
      </c>
      <c r="CD130" s="140">
        <f t="shared" si="90"/>
        <v>0</v>
      </c>
      <c r="CE130" s="140">
        <f t="shared" si="94"/>
        <v>0</v>
      </c>
      <c r="CF130" s="140">
        <f t="shared" si="94"/>
        <v>23400</v>
      </c>
      <c r="CG130" s="141"/>
      <c r="CH130" s="142">
        <f t="shared" si="91"/>
        <v>23400</v>
      </c>
      <c r="CI130" s="143">
        <f>M130+O130+B130+C130+E130+F130+G130+N130+D130</f>
        <v>23400</v>
      </c>
      <c r="CJ130" s="144"/>
      <c r="CK130" s="144"/>
      <c r="CL130" s="145"/>
      <c r="CM130" s="145"/>
      <c r="CN130" s="145"/>
      <c r="CO130" s="145"/>
      <c r="CP130" s="145"/>
      <c r="CQ130" s="145"/>
      <c r="CR130" s="145"/>
      <c r="CS130" s="145"/>
      <c r="CT130" s="145"/>
      <c r="CU130" s="145"/>
      <c r="CV130" s="145"/>
      <c r="CW130" s="145"/>
      <c r="CX130" s="145"/>
      <c r="CY130" s="145"/>
      <c r="CZ130" s="145"/>
      <c r="DA130" s="145"/>
      <c r="DB130" s="145">
        <f t="shared" si="92"/>
        <v>0</v>
      </c>
      <c r="DC130" s="147">
        <f t="shared" si="93"/>
        <v>0</v>
      </c>
    </row>
    <row r="131" spans="1:107" s="144" customFormat="1" ht="12.75">
      <c r="A131" s="386" t="s">
        <v>167</v>
      </c>
      <c r="B131" s="123"/>
      <c r="C131" s="123"/>
      <c r="D131" s="123"/>
      <c r="E131" s="123"/>
      <c r="F131" s="123"/>
      <c r="G131" s="123"/>
      <c r="H131" s="123"/>
      <c r="I131" s="123"/>
      <c r="J131" s="123"/>
      <c r="K131" s="123">
        <v>46800</v>
      </c>
      <c r="L131" s="123"/>
      <c r="M131" s="123">
        <f>SUM(H131:K131)</f>
        <v>46800</v>
      </c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40">
        <f>SUM(Q131:AN131)</f>
        <v>0</v>
      </c>
      <c r="AP131" s="140">
        <f t="shared" si="48"/>
        <v>0</v>
      </c>
      <c r="AQ131" s="140"/>
      <c r="AR131" s="140"/>
      <c r="AS131" s="140">
        <f t="shared" si="49"/>
        <v>0</v>
      </c>
      <c r="AT131" s="140">
        <f t="shared" si="50"/>
        <v>46800</v>
      </c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>
        <f>SUM(AU131:BG131)</f>
        <v>0</v>
      </c>
      <c r="BJ131" s="140">
        <f t="shared" si="51"/>
        <v>0</v>
      </c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  <c r="BV131" s="140"/>
      <c r="BW131" s="140"/>
      <c r="BX131" s="140"/>
      <c r="BY131" s="140"/>
      <c r="BZ131" s="140"/>
      <c r="CA131" s="140"/>
      <c r="CB131" s="140"/>
      <c r="CC131" s="140">
        <f>SUM(BK131:CB131)</f>
        <v>0</v>
      </c>
      <c r="CD131" s="140">
        <f aca="true" t="shared" si="95" ref="CD131:CD144">G131+O131-CC131</f>
        <v>0</v>
      </c>
      <c r="CE131" s="140">
        <f aca="true" t="shared" si="96" ref="CE131:CE144">AO131+BI131+CC131+AS131</f>
        <v>0</v>
      </c>
      <c r="CF131" s="140">
        <f aca="true" t="shared" si="97" ref="CF131:CF144">AP131+BJ131+CD131+AT131</f>
        <v>46800</v>
      </c>
      <c r="CG131" s="141"/>
      <c r="CH131" s="142">
        <f aca="true" t="shared" si="98" ref="CH131:CH144">M131+N131+O131</f>
        <v>46800</v>
      </c>
      <c r="CI131" s="143">
        <f>M131+O131+B131+C131+E131+F131+G131+N131+D131</f>
        <v>46800</v>
      </c>
      <c r="CL131" s="145"/>
      <c r="CM131" s="145"/>
      <c r="CN131" s="145"/>
      <c r="CO131" s="145"/>
      <c r="CP131" s="145"/>
      <c r="CQ131" s="145"/>
      <c r="CR131" s="145"/>
      <c r="CS131" s="145"/>
      <c r="CT131" s="145"/>
      <c r="CU131" s="145"/>
      <c r="CV131" s="145"/>
      <c r="CW131" s="145"/>
      <c r="CX131" s="145"/>
      <c r="CY131" s="145"/>
      <c r="CZ131" s="145"/>
      <c r="DA131" s="145"/>
      <c r="DB131" s="145">
        <f>SUM(CL131:DA131)</f>
        <v>0</v>
      </c>
      <c r="DC131" s="147">
        <f aca="true" t="shared" si="99" ref="DC131:DC144">N131+D131-DB131</f>
        <v>0</v>
      </c>
    </row>
    <row r="132" spans="1:107" s="144" customFormat="1" ht="20.25" customHeight="1">
      <c r="A132" s="356" t="s">
        <v>165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>
        <v>0</v>
      </c>
      <c r="L132" s="123"/>
      <c r="M132" s="123">
        <f>SUM(H132:K132)</f>
        <v>0</v>
      </c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40">
        <f>SUM(Q132:AN132)</f>
        <v>0</v>
      </c>
      <c r="AP132" s="140">
        <f t="shared" si="48"/>
        <v>0</v>
      </c>
      <c r="AQ132" s="140"/>
      <c r="AR132" s="140"/>
      <c r="AS132" s="140">
        <f t="shared" si="49"/>
        <v>0</v>
      </c>
      <c r="AT132" s="140">
        <f t="shared" si="50"/>
        <v>0</v>
      </c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>
        <f t="shared" si="88"/>
        <v>0</v>
      </c>
      <c r="BJ132" s="140">
        <f t="shared" si="51"/>
        <v>0</v>
      </c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>
        <f>SUM(BK132:CB132)</f>
        <v>0</v>
      </c>
      <c r="CD132" s="140">
        <f t="shared" si="95"/>
        <v>0</v>
      </c>
      <c r="CE132" s="140">
        <f t="shared" si="96"/>
        <v>0</v>
      </c>
      <c r="CF132" s="140">
        <f t="shared" si="97"/>
        <v>0</v>
      </c>
      <c r="CG132" s="141"/>
      <c r="CH132" s="142">
        <f t="shared" si="98"/>
        <v>0</v>
      </c>
      <c r="CI132" s="143">
        <f>M132+O132+B132+C132+E132+F132+G132+N132</f>
        <v>0</v>
      </c>
      <c r="CL132" s="145"/>
      <c r="CM132" s="145"/>
      <c r="CN132" s="145"/>
      <c r="CO132" s="145"/>
      <c r="CP132" s="145"/>
      <c r="CQ132" s="145"/>
      <c r="CR132" s="145"/>
      <c r="CS132" s="145"/>
      <c r="CT132" s="145"/>
      <c r="CU132" s="145"/>
      <c r="CV132" s="145"/>
      <c r="CW132" s="145"/>
      <c r="CX132" s="145"/>
      <c r="CY132" s="145"/>
      <c r="CZ132" s="145"/>
      <c r="DA132" s="145"/>
      <c r="DB132" s="145">
        <f>SUM(CL132:DA132)</f>
        <v>0</v>
      </c>
      <c r="DC132" s="147">
        <f t="shared" si="99"/>
        <v>0</v>
      </c>
    </row>
    <row r="133" spans="1:107" s="144" customFormat="1" ht="12" customHeight="1">
      <c r="A133" s="301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>
        <v>0</v>
      </c>
      <c r="L133" s="123"/>
      <c r="M133" s="123">
        <f>SUM(H133:K133)</f>
        <v>0</v>
      </c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40">
        <f aca="true" t="shared" si="100" ref="AO133:AO142">SUM(Q133:AN133)</f>
        <v>0</v>
      </c>
      <c r="AP133" s="140">
        <f t="shared" si="48"/>
        <v>0</v>
      </c>
      <c r="AQ133" s="140"/>
      <c r="AR133" s="140"/>
      <c r="AS133" s="140">
        <f t="shared" si="49"/>
        <v>0</v>
      </c>
      <c r="AT133" s="140">
        <f t="shared" si="50"/>
        <v>0</v>
      </c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>
        <f t="shared" si="88"/>
        <v>0</v>
      </c>
      <c r="BJ133" s="140">
        <f t="shared" si="51"/>
        <v>0</v>
      </c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0"/>
      <c r="BW133" s="140"/>
      <c r="BX133" s="140"/>
      <c r="BY133" s="140"/>
      <c r="BZ133" s="140"/>
      <c r="CA133" s="140"/>
      <c r="CB133" s="140"/>
      <c r="CC133" s="140">
        <f aca="true" t="shared" si="101" ref="CC133:CC142">SUM(BK133:CB133)</f>
        <v>0</v>
      </c>
      <c r="CD133" s="140">
        <f t="shared" si="95"/>
        <v>0</v>
      </c>
      <c r="CE133" s="140">
        <f t="shared" si="96"/>
        <v>0</v>
      </c>
      <c r="CF133" s="140">
        <f t="shared" si="97"/>
        <v>0</v>
      </c>
      <c r="CG133" s="141"/>
      <c r="CH133" s="142">
        <f t="shared" si="98"/>
        <v>0</v>
      </c>
      <c r="CI133" s="143">
        <f>M133+O133+B133+C133+E133+F133+G133+N133+D133</f>
        <v>0</v>
      </c>
      <c r="CL133" s="145"/>
      <c r="CM133" s="145"/>
      <c r="CN133" s="145"/>
      <c r="CO133" s="145"/>
      <c r="CP133" s="145"/>
      <c r="CQ133" s="145"/>
      <c r="CR133" s="145"/>
      <c r="CS133" s="145"/>
      <c r="CT133" s="145"/>
      <c r="CU133" s="145"/>
      <c r="CV133" s="145"/>
      <c r="CW133" s="145"/>
      <c r="CX133" s="145"/>
      <c r="CY133" s="145"/>
      <c r="CZ133" s="145"/>
      <c r="DA133" s="145"/>
      <c r="DB133" s="145">
        <f aca="true" t="shared" si="102" ref="DB133:DB142">SUM(CL133:DA133)</f>
        <v>0</v>
      </c>
      <c r="DC133" s="147">
        <f t="shared" si="99"/>
        <v>0</v>
      </c>
    </row>
    <row r="134" spans="1:107" s="144" customFormat="1" ht="17.25" customHeight="1">
      <c r="A134" s="387" t="s">
        <v>169</v>
      </c>
      <c r="B134" s="123"/>
      <c r="C134" s="123"/>
      <c r="D134" s="123"/>
      <c r="E134" s="123"/>
      <c r="F134" s="123"/>
      <c r="G134" s="123"/>
      <c r="H134" s="123"/>
      <c r="I134" s="123"/>
      <c r="J134" s="123"/>
      <c r="K134" s="123">
        <v>46800</v>
      </c>
      <c r="L134" s="123"/>
      <c r="M134" s="123">
        <f>SUM(H134:K134)</f>
        <v>46800</v>
      </c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40">
        <f t="shared" si="100"/>
        <v>0</v>
      </c>
      <c r="AP134" s="140">
        <f t="shared" si="48"/>
        <v>0</v>
      </c>
      <c r="AQ134" s="140"/>
      <c r="AR134" s="140"/>
      <c r="AS134" s="140">
        <f t="shared" si="49"/>
        <v>0</v>
      </c>
      <c r="AT134" s="140">
        <f t="shared" si="50"/>
        <v>46800</v>
      </c>
      <c r="AU134" s="140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0"/>
      <c r="BH134" s="140"/>
      <c r="BI134" s="140">
        <f t="shared" si="88"/>
        <v>0</v>
      </c>
      <c r="BJ134" s="140">
        <f t="shared" si="51"/>
        <v>0</v>
      </c>
      <c r="BK134" s="140"/>
      <c r="BL134" s="140"/>
      <c r="BM134" s="140"/>
      <c r="BN134" s="140"/>
      <c r="BO134" s="140"/>
      <c r="BP134" s="140"/>
      <c r="BQ134" s="140"/>
      <c r="BR134" s="140"/>
      <c r="BS134" s="140"/>
      <c r="BT134" s="140"/>
      <c r="BU134" s="140"/>
      <c r="BV134" s="140"/>
      <c r="BW134" s="140"/>
      <c r="BX134" s="140"/>
      <c r="BY134" s="140"/>
      <c r="BZ134" s="140"/>
      <c r="CA134" s="140"/>
      <c r="CB134" s="140"/>
      <c r="CC134" s="140">
        <f t="shared" si="101"/>
        <v>0</v>
      </c>
      <c r="CD134" s="140">
        <f t="shared" si="95"/>
        <v>0</v>
      </c>
      <c r="CE134" s="140">
        <f>AO134+BI134+CC134+AS134</f>
        <v>0</v>
      </c>
      <c r="CF134" s="140">
        <f t="shared" si="97"/>
        <v>46800</v>
      </c>
      <c r="CG134" s="141"/>
      <c r="CH134" s="142">
        <f>M134+N134+O134</f>
        <v>46800</v>
      </c>
      <c r="CI134" s="143">
        <f>M134+O134+B134+C134+E134+F134+G134+N134+D134</f>
        <v>46800</v>
      </c>
      <c r="CL134" s="145"/>
      <c r="CM134" s="145"/>
      <c r="CN134" s="145"/>
      <c r="CO134" s="145"/>
      <c r="CP134" s="145"/>
      <c r="CQ134" s="145"/>
      <c r="CR134" s="145"/>
      <c r="CS134" s="145"/>
      <c r="CT134" s="145"/>
      <c r="CU134" s="145"/>
      <c r="CV134" s="145"/>
      <c r="CW134" s="145"/>
      <c r="CX134" s="145"/>
      <c r="CY134" s="145"/>
      <c r="CZ134" s="145"/>
      <c r="DA134" s="145"/>
      <c r="DB134" s="145">
        <f t="shared" si="102"/>
        <v>0</v>
      </c>
      <c r="DC134" s="147">
        <f t="shared" si="99"/>
        <v>0</v>
      </c>
    </row>
    <row r="135" spans="1:107" s="149" customFormat="1" ht="12.75">
      <c r="A135" s="388" t="s">
        <v>170</v>
      </c>
      <c r="B135" s="123"/>
      <c r="C135" s="123"/>
      <c r="D135" s="123"/>
      <c r="E135" s="123"/>
      <c r="F135" s="123"/>
      <c r="G135" s="123"/>
      <c r="H135" s="123"/>
      <c r="I135" s="123"/>
      <c r="J135" s="123"/>
      <c r="K135" s="123">
        <v>0</v>
      </c>
      <c r="L135" s="123"/>
      <c r="M135" s="123">
        <f>SUM(H135:K135)</f>
        <v>0</v>
      </c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40">
        <f t="shared" si="100"/>
        <v>0</v>
      </c>
      <c r="AP135" s="140">
        <f t="shared" si="48"/>
        <v>0</v>
      </c>
      <c r="AQ135" s="140"/>
      <c r="AR135" s="140"/>
      <c r="AS135" s="140">
        <f t="shared" si="49"/>
        <v>0</v>
      </c>
      <c r="AT135" s="140">
        <f t="shared" si="50"/>
        <v>0</v>
      </c>
      <c r="AU135" s="140"/>
      <c r="AV135" s="140"/>
      <c r="AW135" s="140"/>
      <c r="AX135" s="140"/>
      <c r="AY135" s="140"/>
      <c r="AZ135" s="140"/>
      <c r="BA135" s="140"/>
      <c r="BB135" s="140"/>
      <c r="BC135" s="140"/>
      <c r="BD135" s="140"/>
      <c r="BE135" s="140"/>
      <c r="BF135" s="140"/>
      <c r="BG135" s="140"/>
      <c r="BH135" s="140"/>
      <c r="BI135" s="140">
        <f t="shared" si="88"/>
        <v>0</v>
      </c>
      <c r="BJ135" s="140">
        <f t="shared" si="51"/>
        <v>0</v>
      </c>
      <c r="BK135" s="140"/>
      <c r="BL135" s="140"/>
      <c r="BM135" s="140"/>
      <c r="BN135" s="140"/>
      <c r="BO135" s="140"/>
      <c r="BP135" s="140"/>
      <c r="BQ135" s="140"/>
      <c r="BR135" s="140"/>
      <c r="BS135" s="140"/>
      <c r="BT135" s="140"/>
      <c r="BU135" s="140"/>
      <c r="BV135" s="140"/>
      <c r="BW135" s="140"/>
      <c r="BX135" s="140"/>
      <c r="BY135" s="140"/>
      <c r="BZ135" s="140"/>
      <c r="CA135" s="140"/>
      <c r="CB135" s="140"/>
      <c r="CC135" s="140">
        <f t="shared" si="101"/>
        <v>0</v>
      </c>
      <c r="CD135" s="140">
        <f t="shared" si="95"/>
        <v>0</v>
      </c>
      <c r="CE135" s="140">
        <f t="shared" si="96"/>
        <v>0</v>
      </c>
      <c r="CF135" s="140">
        <f t="shared" si="97"/>
        <v>0</v>
      </c>
      <c r="CG135" s="141"/>
      <c r="CH135" s="142">
        <f t="shared" si="98"/>
        <v>0</v>
      </c>
      <c r="CI135" s="143">
        <f>M135+O135+B135+C135+E135+F135+G135+N135</f>
        <v>0</v>
      </c>
      <c r="CJ135" s="144"/>
      <c r="CK135" s="144"/>
      <c r="CL135" s="145"/>
      <c r="CM135" s="145"/>
      <c r="CN135" s="145"/>
      <c r="CO135" s="145"/>
      <c r="CP135" s="145"/>
      <c r="CQ135" s="145"/>
      <c r="CR135" s="145"/>
      <c r="CS135" s="145"/>
      <c r="CT135" s="145"/>
      <c r="CU135" s="145"/>
      <c r="CV135" s="145"/>
      <c r="CW135" s="145"/>
      <c r="CX135" s="145"/>
      <c r="CY135" s="145"/>
      <c r="CZ135" s="145"/>
      <c r="DA135" s="145"/>
      <c r="DB135" s="145">
        <f t="shared" si="102"/>
        <v>0</v>
      </c>
      <c r="DC135" s="147">
        <f t="shared" si="99"/>
        <v>0</v>
      </c>
    </row>
    <row r="136" spans="1:107" s="166" customFormat="1" ht="15.75" customHeight="1">
      <c r="A136" s="389" t="s">
        <v>171</v>
      </c>
      <c r="B136" s="123"/>
      <c r="C136" s="123"/>
      <c r="D136" s="123"/>
      <c r="E136" s="123"/>
      <c r="F136" s="123"/>
      <c r="G136" s="123"/>
      <c r="H136" s="123"/>
      <c r="I136" s="123"/>
      <c r="J136" s="123"/>
      <c r="K136" s="123">
        <v>70200</v>
      </c>
      <c r="L136" s="123"/>
      <c r="M136" s="123">
        <f>H136+J136+K136</f>
        <v>70200</v>
      </c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40">
        <f>SUM(Q136:AN136)</f>
        <v>0</v>
      </c>
      <c r="AP136" s="140">
        <f t="shared" si="48"/>
        <v>0</v>
      </c>
      <c r="AQ136" s="140"/>
      <c r="AR136" s="140"/>
      <c r="AS136" s="140">
        <f t="shared" si="49"/>
        <v>0</v>
      </c>
      <c r="AT136" s="140">
        <f t="shared" si="50"/>
        <v>70200</v>
      </c>
      <c r="AU136" s="140"/>
      <c r="AV136" s="140"/>
      <c r="AW136" s="140"/>
      <c r="AX136" s="140"/>
      <c r="AY136" s="140"/>
      <c r="AZ136" s="140"/>
      <c r="BA136" s="140"/>
      <c r="BB136" s="140"/>
      <c r="BC136" s="140"/>
      <c r="BD136" s="140"/>
      <c r="BE136" s="140"/>
      <c r="BF136" s="140"/>
      <c r="BG136" s="140"/>
      <c r="BH136" s="140"/>
      <c r="BI136" s="140">
        <f t="shared" si="88"/>
        <v>0</v>
      </c>
      <c r="BJ136" s="140">
        <f t="shared" si="51"/>
        <v>0</v>
      </c>
      <c r="BK136" s="140"/>
      <c r="BL136" s="140"/>
      <c r="BM136" s="390"/>
      <c r="BN136" s="140"/>
      <c r="BO136" s="140"/>
      <c r="BP136" s="140"/>
      <c r="BQ136" s="140"/>
      <c r="BR136" s="140"/>
      <c r="BS136" s="140"/>
      <c r="BT136" s="140"/>
      <c r="BU136" s="140"/>
      <c r="BV136" s="140"/>
      <c r="BW136" s="140"/>
      <c r="BX136" s="391"/>
      <c r="BY136" s="390"/>
      <c r="BZ136" s="140"/>
      <c r="CA136" s="140"/>
      <c r="CB136" s="140"/>
      <c r="CC136" s="140">
        <f>SUM(BK136:CB136)</f>
        <v>0</v>
      </c>
      <c r="CD136" s="140">
        <f t="shared" si="95"/>
        <v>0</v>
      </c>
      <c r="CE136" s="140">
        <f t="shared" si="96"/>
        <v>0</v>
      </c>
      <c r="CF136" s="140">
        <f t="shared" si="97"/>
        <v>70200</v>
      </c>
      <c r="CG136" s="141"/>
      <c r="CH136" s="142">
        <f t="shared" si="98"/>
        <v>70200</v>
      </c>
      <c r="CI136" s="143">
        <f>M136+O136+B136+C136+E136+F136+G136+N136</f>
        <v>70200</v>
      </c>
      <c r="CJ136" s="144"/>
      <c r="CK136" s="144"/>
      <c r="CL136" s="145"/>
      <c r="CM136" s="145"/>
      <c r="CN136" s="145"/>
      <c r="CO136" s="145"/>
      <c r="CP136" s="145"/>
      <c r="CQ136" s="145"/>
      <c r="CR136" s="145"/>
      <c r="CS136" s="145"/>
      <c r="CT136" s="145"/>
      <c r="CU136" s="145"/>
      <c r="CV136" s="145"/>
      <c r="CW136" s="145"/>
      <c r="CX136" s="145"/>
      <c r="CY136" s="145"/>
      <c r="CZ136" s="145"/>
      <c r="DA136" s="145"/>
      <c r="DB136" s="145">
        <f>SUM(CL136:DA136)</f>
        <v>0</v>
      </c>
      <c r="DC136" s="147">
        <f t="shared" si="99"/>
        <v>0</v>
      </c>
    </row>
    <row r="137" spans="1:107" s="144" customFormat="1" ht="12.75">
      <c r="A137" s="356" t="s">
        <v>172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>
        <v>0</v>
      </c>
      <c r="L137" s="123"/>
      <c r="M137" s="123">
        <f aca="true" t="shared" si="103" ref="M137:M144">SUM(H137:K137)</f>
        <v>0</v>
      </c>
      <c r="N137" s="123"/>
      <c r="O137" s="123"/>
      <c r="P137" s="123"/>
      <c r="Q137" s="123"/>
      <c r="R137" s="123"/>
      <c r="S137" s="123"/>
      <c r="T137" s="123"/>
      <c r="U137" s="123"/>
      <c r="V137" s="123"/>
      <c r="W137" s="175"/>
      <c r="X137" s="175"/>
      <c r="Y137" s="175"/>
      <c r="Z137" s="175"/>
      <c r="AA137" s="175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40">
        <f>SUM(Q137:AN137)</f>
        <v>0</v>
      </c>
      <c r="AP137" s="140">
        <f t="shared" si="48"/>
        <v>0</v>
      </c>
      <c r="AQ137" s="140"/>
      <c r="AR137" s="140"/>
      <c r="AS137" s="140">
        <f t="shared" si="49"/>
        <v>0</v>
      </c>
      <c r="AT137" s="140">
        <f t="shared" si="50"/>
        <v>0</v>
      </c>
      <c r="AU137" s="140"/>
      <c r="AV137" s="140"/>
      <c r="AW137" s="140"/>
      <c r="AX137" s="140"/>
      <c r="AY137" s="140"/>
      <c r="AZ137" s="140"/>
      <c r="BA137" s="140"/>
      <c r="BB137" s="140"/>
      <c r="BC137" s="140"/>
      <c r="BD137" s="140"/>
      <c r="BE137" s="140"/>
      <c r="BF137" s="140"/>
      <c r="BG137" s="140"/>
      <c r="BH137" s="140"/>
      <c r="BI137" s="140">
        <f t="shared" si="88"/>
        <v>0</v>
      </c>
      <c r="BJ137" s="140">
        <f t="shared" si="51"/>
        <v>0</v>
      </c>
      <c r="BK137" s="140"/>
      <c r="BL137" s="140"/>
      <c r="BM137" s="140"/>
      <c r="BN137" s="140"/>
      <c r="BO137" s="140"/>
      <c r="BP137" s="140"/>
      <c r="BQ137" s="140"/>
      <c r="BR137" s="140"/>
      <c r="BS137" s="140"/>
      <c r="BT137" s="140"/>
      <c r="BU137" s="140"/>
      <c r="BV137" s="140"/>
      <c r="BW137" s="140"/>
      <c r="BX137" s="140"/>
      <c r="BY137" s="140"/>
      <c r="BZ137" s="140"/>
      <c r="CA137" s="140"/>
      <c r="CB137" s="140"/>
      <c r="CC137" s="140">
        <f>SUM(BK137:CB137)</f>
        <v>0</v>
      </c>
      <c r="CD137" s="140">
        <f t="shared" si="95"/>
        <v>0</v>
      </c>
      <c r="CE137" s="140">
        <f t="shared" si="96"/>
        <v>0</v>
      </c>
      <c r="CF137" s="140">
        <f t="shared" si="97"/>
        <v>0</v>
      </c>
      <c r="CG137" s="141"/>
      <c r="CH137" s="142">
        <f t="shared" si="98"/>
        <v>0</v>
      </c>
      <c r="CI137" s="143">
        <f>M137+O137+B137+C137+E137+F137+G137+N137+D137</f>
        <v>0</v>
      </c>
      <c r="CL137" s="145"/>
      <c r="CM137" s="145"/>
      <c r="CN137" s="145"/>
      <c r="CO137" s="145"/>
      <c r="CP137" s="145"/>
      <c r="CQ137" s="145"/>
      <c r="CR137" s="145"/>
      <c r="CS137" s="145"/>
      <c r="CT137" s="145"/>
      <c r="CU137" s="145"/>
      <c r="CV137" s="145"/>
      <c r="CW137" s="145"/>
      <c r="CX137" s="145"/>
      <c r="CY137" s="145"/>
      <c r="CZ137" s="145"/>
      <c r="DA137" s="145"/>
      <c r="DB137" s="145">
        <f>SUM(CL137:DA137)</f>
        <v>0</v>
      </c>
      <c r="DC137" s="147">
        <f t="shared" si="99"/>
        <v>0</v>
      </c>
    </row>
    <row r="138" spans="1:107" s="144" customFormat="1" ht="12.75">
      <c r="A138" s="387" t="s">
        <v>175</v>
      </c>
      <c r="B138" s="123"/>
      <c r="C138" s="123"/>
      <c r="D138" s="123"/>
      <c r="E138" s="123"/>
      <c r="F138" s="123"/>
      <c r="G138" s="123"/>
      <c r="H138" s="123"/>
      <c r="I138" s="123"/>
      <c r="J138" s="123"/>
      <c r="K138" s="123">
        <v>70200</v>
      </c>
      <c r="L138" s="123"/>
      <c r="M138" s="123">
        <f t="shared" si="103"/>
        <v>70200</v>
      </c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40">
        <f t="shared" si="100"/>
        <v>0</v>
      </c>
      <c r="AP138" s="140">
        <f t="shared" si="48"/>
        <v>0</v>
      </c>
      <c r="AQ138" s="140"/>
      <c r="AR138" s="140"/>
      <c r="AS138" s="140">
        <f t="shared" si="49"/>
        <v>0</v>
      </c>
      <c r="AT138" s="140">
        <f t="shared" si="50"/>
        <v>70200</v>
      </c>
      <c r="AU138" s="140"/>
      <c r="AV138" s="140"/>
      <c r="AW138" s="140"/>
      <c r="AX138" s="140"/>
      <c r="AY138" s="140"/>
      <c r="AZ138" s="140"/>
      <c r="BA138" s="140"/>
      <c r="BB138" s="140"/>
      <c r="BC138" s="140"/>
      <c r="BD138" s="140"/>
      <c r="BE138" s="140"/>
      <c r="BF138" s="140"/>
      <c r="BG138" s="140"/>
      <c r="BH138" s="140"/>
      <c r="BI138" s="140">
        <f>SUM(AU138:BG138)</f>
        <v>0</v>
      </c>
      <c r="BJ138" s="140">
        <f t="shared" si="51"/>
        <v>0</v>
      </c>
      <c r="BK138" s="140"/>
      <c r="BL138" s="140"/>
      <c r="BM138" s="140"/>
      <c r="BN138" s="140"/>
      <c r="BO138" s="140"/>
      <c r="BP138" s="140"/>
      <c r="BQ138" s="140"/>
      <c r="BR138" s="140"/>
      <c r="BS138" s="140"/>
      <c r="BT138" s="140"/>
      <c r="BU138" s="140"/>
      <c r="BV138" s="140"/>
      <c r="BW138" s="140"/>
      <c r="BX138" s="140"/>
      <c r="BY138" s="140"/>
      <c r="BZ138" s="140"/>
      <c r="CA138" s="140"/>
      <c r="CB138" s="140"/>
      <c r="CC138" s="140">
        <f t="shared" si="101"/>
        <v>0</v>
      </c>
      <c r="CD138" s="140">
        <f t="shared" si="95"/>
        <v>0</v>
      </c>
      <c r="CE138" s="140">
        <f t="shared" si="96"/>
        <v>0</v>
      </c>
      <c r="CF138" s="140">
        <f t="shared" si="97"/>
        <v>70200</v>
      </c>
      <c r="CG138" s="141"/>
      <c r="CH138" s="142">
        <f t="shared" si="98"/>
        <v>70200</v>
      </c>
      <c r="CI138" s="143">
        <f>M138+O138+B138+C138+E138+F138+G138+N138</f>
        <v>70200</v>
      </c>
      <c r="CL138" s="145"/>
      <c r="CM138" s="145"/>
      <c r="CN138" s="145"/>
      <c r="CO138" s="145"/>
      <c r="CP138" s="145"/>
      <c r="CQ138" s="145"/>
      <c r="CR138" s="145"/>
      <c r="CS138" s="145"/>
      <c r="CT138" s="145"/>
      <c r="CU138" s="145"/>
      <c r="CV138" s="145"/>
      <c r="CW138" s="145"/>
      <c r="CX138" s="145"/>
      <c r="CY138" s="145"/>
      <c r="CZ138" s="145"/>
      <c r="DA138" s="145"/>
      <c r="DB138" s="145">
        <f t="shared" si="102"/>
        <v>0</v>
      </c>
      <c r="DC138" s="147">
        <f t="shared" si="99"/>
        <v>0</v>
      </c>
    </row>
    <row r="139" spans="1:107" s="144" customFormat="1" ht="12.75">
      <c r="A139" s="387" t="s">
        <v>176</v>
      </c>
      <c r="B139" s="123"/>
      <c r="C139" s="123"/>
      <c r="D139" s="123"/>
      <c r="E139" s="123"/>
      <c r="F139" s="123"/>
      <c r="G139" s="123"/>
      <c r="H139" s="123"/>
      <c r="I139" s="123"/>
      <c r="J139" s="123"/>
      <c r="K139" s="123">
        <v>46800</v>
      </c>
      <c r="L139" s="123"/>
      <c r="M139" s="123">
        <f t="shared" si="103"/>
        <v>46800</v>
      </c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40">
        <f t="shared" si="100"/>
        <v>0</v>
      </c>
      <c r="AP139" s="140">
        <f t="shared" si="48"/>
        <v>0</v>
      </c>
      <c r="AQ139" s="140"/>
      <c r="AR139" s="140"/>
      <c r="AS139" s="140">
        <f t="shared" si="49"/>
        <v>0</v>
      </c>
      <c r="AT139" s="140">
        <f t="shared" si="50"/>
        <v>46800</v>
      </c>
      <c r="AU139" s="140"/>
      <c r="AV139" s="140"/>
      <c r="AW139" s="140"/>
      <c r="AX139" s="140"/>
      <c r="AY139" s="140"/>
      <c r="AZ139" s="140"/>
      <c r="BA139" s="140"/>
      <c r="BB139" s="140"/>
      <c r="BC139" s="140"/>
      <c r="BD139" s="140"/>
      <c r="BE139" s="140"/>
      <c r="BF139" s="140"/>
      <c r="BG139" s="140"/>
      <c r="BH139" s="140"/>
      <c r="BI139" s="140">
        <f>SUM(AU139:BG139)</f>
        <v>0</v>
      </c>
      <c r="BJ139" s="140">
        <f t="shared" si="51"/>
        <v>0</v>
      </c>
      <c r="BK139" s="140"/>
      <c r="BL139" s="140"/>
      <c r="BM139" s="140"/>
      <c r="BN139" s="140"/>
      <c r="BO139" s="140"/>
      <c r="BP139" s="140"/>
      <c r="BQ139" s="140"/>
      <c r="BR139" s="140"/>
      <c r="BS139" s="140"/>
      <c r="BT139" s="140"/>
      <c r="BU139" s="140"/>
      <c r="BV139" s="140"/>
      <c r="BW139" s="140"/>
      <c r="BX139" s="140"/>
      <c r="BY139" s="140"/>
      <c r="BZ139" s="140"/>
      <c r="CA139" s="140"/>
      <c r="CB139" s="140"/>
      <c r="CC139" s="140">
        <f t="shared" si="101"/>
        <v>0</v>
      </c>
      <c r="CD139" s="140">
        <f t="shared" si="95"/>
        <v>0</v>
      </c>
      <c r="CE139" s="140">
        <f t="shared" si="96"/>
        <v>0</v>
      </c>
      <c r="CF139" s="140">
        <f t="shared" si="97"/>
        <v>46800</v>
      </c>
      <c r="CG139" s="141"/>
      <c r="CH139" s="142">
        <f t="shared" si="98"/>
        <v>46800</v>
      </c>
      <c r="CI139" s="143">
        <f>M139+O139+B139+C139+E139+F139+G139+N139</f>
        <v>46800</v>
      </c>
      <c r="CL139" s="145"/>
      <c r="CM139" s="145"/>
      <c r="CN139" s="145"/>
      <c r="CO139" s="145"/>
      <c r="CP139" s="145"/>
      <c r="CQ139" s="145"/>
      <c r="CR139" s="145"/>
      <c r="CS139" s="145"/>
      <c r="CT139" s="145"/>
      <c r="CU139" s="145"/>
      <c r="CV139" s="145"/>
      <c r="CW139" s="145"/>
      <c r="CX139" s="145"/>
      <c r="CY139" s="145"/>
      <c r="CZ139" s="145"/>
      <c r="DA139" s="145"/>
      <c r="DB139" s="145">
        <f t="shared" si="102"/>
        <v>0</v>
      </c>
      <c r="DC139" s="147">
        <f t="shared" si="99"/>
        <v>0</v>
      </c>
    </row>
    <row r="140" spans="1:107" s="144" customFormat="1" ht="12" customHeight="1">
      <c r="A140" s="356" t="s">
        <v>180</v>
      </c>
      <c r="B140" s="123"/>
      <c r="C140" s="123"/>
      <c r="D140" s="123"/>
      <c r="E140" s="123"/>
      <c r="F140" s="123"/>
      <c r="G140" s="123"/>
      <c r="H140" s="123"/>
      <c r="I140" s="123"/>
      <c r="J140" s="123"/>
      <c r="K140" s="123">
        <v>23400</v>
      </c>
      <c r="L140" s="123"/>
      <c r="M140" s="123">
        <f t="shared" si="103"/>
        <v>23400</v>
      </c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40">
        <f>SUM(Q140:AN140)</f>
        <v>0</v>
      </c>
      <c r="AP140" s="140">
        <f aca="true" t="shared" si="104" ref="AP140:AP194">H140+B140+L140-AO140</f>
        <v>0</v>
      </c>
      <c r="AQ140" s="140"/>
      <c r="AR140" s="140"/>
      <c r="AS140" s="140">
        <f aca="true" t="shared" si="105" ref="AS140:AS194">AQ140+AR140</f>
        <v>0</v>
      </c>
      <c r="AT140" s="140">
        <f aca="true" t="shared" si="106" ref="AT140:AT194">K140+E140-AS140</f>
        <v>23400</v>
      </c>
      <c r="AU140" s="140"/>
      <c r="AV140" s="140"/>
      <c r="AW140" s="140"/>
      <c r="AX140" s="140"/>
      <c r="AY140" s="140"/>
      <c r="AZ140" s="140"/>
      <c r="BA140" s="140"/>
      <c r="BB140" s="140"/>
      <c r="BC140" s="140"/>
      <c r="BD140" s="140"/>
      <c r="BE140" s="140"/>
      <c r="BF140" s="140"/>
      <c r="BG140" s="140"/>
      <c r="BH140" s="140"/>
      <c r="BI140" s="140">
        <f t="shared" si="88"/>
        <v>0</v>
      </c>
      <c r="BJ140" s="140">
        <f aca="true" t="shared" si="107" ref="BJ140:BJ194">J140+I140+C140-BI140</f>
        <v>0</v>
      </c>
      <c r="BK140" s="140"/>
      <c r="BL140" s="140"/>
      <c r="BM140" s="140"/>
      <c r="BN140" s="140"/>
      <c r="BO140" s="140"/>
      <c r="BP140" s="140"/>
      <c r="BQ140" s="140"/>
      <c r="BR140" s="140"/>
      <c r="BS140" s="140"/>
      <c r="BT140" s="140"/>
      <c r="BU140" s="140"/>
      <c r="BV140" s="140"/>
      <c r="BW140" s="140"/>
      <c r="BX140" s="140"/>
      <c r="BY140" s="140"/>
      <c r="BZ140" s="140"/>
      <c r="CA140" s="140"/>
      <c r="CB140" s="140"/>
      <c r="CC140" s="140">
        <f>SUM(BK140:CB140)</f>
        <v>0</v>
      </c>
      <c r="CD140" s="140">
        <f t="shared" si="95"/>
        <v>0</v>
      </c>
      <c r="CE140" s="140">
        <f t="shared" si="96"/>
        <v>0</v>
      </c>
      <c r="CF140" s="140">
        <f t="shared" si="97"/>
        <v>23400</v>
      </c>
      <c r="CG140" s="141"/>
      <c r="CH140" s="142">
        <f t="shared" si="98"/>
        <v>23400</v>
      </c>
      <c r="CI140" s="143">
        <f>M140+O140+B140+C140+E140+F140+G140+N140</f>
        <v>23400</v>
      </c>
      <c r="CL140" s="145"/>
      <c r="CM140" s="145"/>
      <c r="CN140" s="145"/>
      <c r="CO140" s="145"/>
      <c r="CP140" s="145"/>
      <c r="CQ140" s="145"/>
      <c r="CR140" s="145"/>
      <c r="CS140" s="145"/>
      <c r="CT140" s="145"/>
      <c r="CU140" s="145"/>
      <c r="CV140" s="145"/>
      <c r="CW140" s="145"/>
      <c r="CX140" s="145"/>
      <c r="CY140" s="145"/>
      <c r="CZ140" s="145"/>
      <c r="DA140" s="145"/>
      <c r="DB140" s="145">
        <f>SUM(CL140:DA140)</f>
        <v>0</v>
      </c>
      <c r="DC140" s="147">
        <f t="shared" si="99"/>
        <v>0</v>
      </c>
    </row>
    <row r="141" spans="1:107" s="398" customFormat="1" ht="14.25">
      <c r="A141" s="392" t="s">
        <v>182</v>
      </c>
      <c r="B141" s="393"/>
      <c r="C141" s="393"/>
      <c r="D141" s="393"/>
      <c r="E141" s="393"/>
      <c r="F141" s="393"/>
      <c r="G141" s="393"/>
      <c r="H141" s="393"/>
      <c r="I141" s="393"/>
      <c r="J141" s="393"/>
      <c r="K141" s="393">
        <v>23400</v>
      </c>
      <c r="L141" s="393"/>
      <c r="M141" s="393">
        <f t="shared" si="103"/>
        <v>23400</v>
      </c>
      <c r="N141" s="393"/>
      <c r="O141" s="393"/>
      <c r="P141" s="393"/>
      <c r="Q141" s="393"/>
      <c r="R141" s="393"/>
      <c r="S141" s="393"/>
      <c r="T141" s="393"/>
      <c r="U141" s="393"/>
      <c r="V141" s="393"/>
      <c r="W141" s="393"/>
      <c r="X141" s="393"/>
      <c r="Y141" s="393"/>
      <c r="Z141" s="393"/>
      <c r="AA141" s="393"/>
      <c r="AB141" s="393"/>
      <c r="AC141" s="393"/>
      <c r="AD141" s="393"/>
      <c r="AE141" s="393"/>
      <c r="AF141" s="393"/>
      <c r="AG141" s="393"/>
      <c r="AH141" s="393"/>
      <c r="AI141" s="393"/>
      <c r="AJ141" s="393"/>
      <c r="AK141" s="393"/>
      <c r="AL141" s="393"/>
      <c r="AM141" s="393"/>
      <c r="AN141" s="393"/>
      <c r="AO141" s="394">
        <f>SUM(Q141:AN141)</f>
        <v>0</v>
      </c>
      <c r="AP141" s="140">
        <f t="shared" si="104"/>
        <v>0</v>
      </c>
      <c r="AQ141" s="394"/>
      <c r="AR141" s="394"/>
      <c r="AS141" s="140">
        <f t="shared" si="105"/>
        <v>0</v>
      </c>
      <c r="AT141" s="140">
        <f t="shared" si="106"/>
        <v>23400</v>
      </c>
      <c r="AU141" s="394"/>
      <c r="AV141" s="394"/>
      <c r="AW141" s="394"/>
      <c r="AX141" s="394"/>
      <c r="AY141" s="394"/>
      <c r="AZ141" s="394"/>
      <c r="BA141" s="394"/>
      <c r="BB141" s="394"/>
      <c r="BC141" s="394"/>
      <c r="BD141" s="394"/>
      <c r="BE141" s="394"/>
      <c r="BF141" s="394"/>
      <c r="BG141" s="394"/>
      <c r="BH141" s="394"/>
      <c r="BI141" s="394">
        <f t="shared" si="88"/>
        <v>0</v>
      </c>
      <c r="BJ141" s="140">
        <f t="shared" si="107"/>
        <v>0</v>
      </c>
      <c r="BK141" s="394"/>
      <c r="BL141" s="394"/>
      <c r="BM141" s="394"/>
      <c r="BN141" s="394"/>
      <c r="BO141" s="394"/>
      <c r="BP141" s="394"/>
      <c r="BQ141" s="394"/>
      <c r="BR141" s="394"/>
      <c r="BS141" s="394"/>
      <c r="BT141" s="394"/>
      <c r="BU141" s="394"/>
      <c r="BV141" s="394"/>
      <c r="BW141" s="394"/>
      <c r="BX141" s="394"/>
      <c r="BY141" s="394"/>
      <c r="BZ141" s="394"/>
      <c r="CA141" s="394"/>
      <c r="CB141" s="394"/>
      <c r="CC141" s="394">
        <f>SUM(BK141:CB141)</f>
        <v>0</v>
      </c>
      <c r="CD141" s="394">
        <f t="shared" si="95"/>
        <v>0</v>
      </c>
      <c r="CE141" s="394">
        <f t="shared" si="96"/>
        <v>0</v>
      </c>
      <c r="CF141" s="394">
        <f t="shared" si="97"/>
        <v>23400</v>
      </c>
      <c r="CG141" s="395"/>
      <c r="CH141" s="396">
        <f t="shared" si="98"/>
        <v>23400</v>
      </c>
      <c r="CI141" s="397">
        <f>M141+O141+B141+C141+E141+F141+G141+N141+D141</f>
        <v>23400</v>
      </c>
      <c r="CL141" s="399"/>
      <c r="CM141" s="399"/>
      <c r="CN141" s="399"/>
      <c r="CO141" s="399"/>
      <c r="CP141" s="399"/>
      <c r="CQ141" s="399"/>
      <c r="CR141" s="399"/>
      <c r="CS141" s="399"/>
      <c r="CT141" s="399"/>
      <c r="CU141" s="399"/>
      <c r="CV141" s="399"/>
      <c r="CW141" s="399"/>
      <c r="CX141" s="399"/>
      <c r="CY141" s="399"/>
      <c r="CZ141" s="399"/>
      <c r="DA141" s="399"/>
      <c r="DB141" s="399">
        <f>SUM(CL141:DA141)</f>
        <v>0</v>
      </c>
      <c r="DC141" s="400">
        <f t="shared" si="99"/>
        <v>0</v>
      </c>
    </row>
    <row r="142" spans="1:107" s="144" customFormat="1" ht="18" customHeight="1">
      <c r="A142" s="298" t="s">
        <v>53</v>
      </c>
      <c r="B142" s="123"/>
      <c r="C142" s="123"/>
      <c r="D142" s="123"/>
      <c r="E142" s="123"/>
      <c r="F142" s="123"/>
      <c r="G142" s="123"/>
      <c r="H142" s="123"/>
      <c r="I142" s="123"/>
      <c r="J142" s="123"/>
      <c r="K142" s="123">
        <v>46800</v>
      </c>
      <c r="L142" s="123"/>
      <c r="M142" s="123">
        <f t="shared" si="103"/>
        <v>46800</v>
      </c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40">
        <f t="shared" si="100"/>
        <v>0</v>
      </c>
      <c r="AP142" s="140">
        <f t="shared" si="104"/>
        <v>0</v>
      </c>
      <c r="AQ142" s="140"/>
      <c r="AR142" s="140"/>
      <c r="AS142" s="140">
        <f t="shared" si="105"/>
        <v>0</v>
      </c>
      <c r="AT142" s="140">
        <f t="shared" si="106"/>
        <v>46800</v>
      </c>
      <c r="AU142" s="140"/>
      <c r="AV142" s="140"/>
      <c r="AW142" s="140"/>
      <c r="AX142" s="140"/>
      <c r="AY142" s="140"/>
      <c r="AZ142" s="140"/>
      <c r="BA142" s="140"/>
      <c r="BB142" s="140"/>
      <c r="BC142" s="140"/>
      <c r="BD142" s="140"/>
      <c r="BE142" s="140"/>
      <c r="BF142" s="140"/>
      <c r="BG142" s="140"/>
      <c r="BH142" s="140"/>
      <c r="BI142" s="140">
        <f t="shared" si="88"/>
        <v>0</v>
      </c>
      <c r="BJ142" s="140">
        <f t="shared" si="107"/>
        <v>0</v>
      </c>
      <c r="BK142" s="140"/>
      <c r="BL142" s="140"/>
      <c r="BM142" s="140"/>
      <c r="BN142" s="140"/>
      <c r="BO142" s="140"/>
      <c r="BP142" s="140"/>
      <c r="BQ142" s="140"/>
      <c r="BR142" s="140"/>
      <c r="BS142" s="140"/>
      <c r="BT142" s="140"/>
      <c r="BU142" s="140"/>
      <c r="BV142" s="140"/>
      <c r="BW142" s="140"/>
      <c r="BX142" s="140"/>
      <c r="BY142" s="140"/>
      <c r="BZ142" s="140"/>
      <c r="CA142" s="140"/>
      <c r="CB142" s="140"/>
      <c r="CC142" s="140">
        <f t="shared" si="101"/>
        <v>0</v>
      </c>
      <c r="CD142" s="140">
        <f t="shared" si="95"/>
        <v>0</v>
      </c>
      <c r="CE142" s="140">
        <f t="shared" si="96"/>
        <v>0</v>
      </c>
      <c r="CF142" s="140">
        <f t="shared" si="97"/>
        <v>46800</v>
      </c>
      <c r="CG142" s="141"/>
      <c r="CH142" s="142">
        <f t="shared" si="98"/>
        <v>46800</v>
      </c>
      <c r="CI142" s="143">
        <f>M142+O142+B142+C142+E142+F142+G142+N142+D142</f>
        <v>46800</v>
      </c>
      <c r="CL142" s="145"/>
      <c r="CM142" s="145"/>
      <c r="CN142" s="145"/>
      <c r="CO142" s="145"/>
      <c r="CP142" s="145"/>
      <c r="CQ142" s="145"/>
      <c r="CR142" s="145"/>
      <c r="CS142" s="145"/>
      <c r="CT142" s="145"/>
      <c r="CU142" s="145"/>
      <c r="CV142" s="145"/>
      <c r="CW142" s="145"/>
      <c r="CX142" s="145"/>
      <c r="CY142" s="145"/>
      <c r="CZ142" s="145"/>
      <c r="DA142" s="145"/>
      <c r="DB142" s="145">
        <f t="shared" si="102"/>
        <v>0</v>
      </c>
      <c r="DC142" s="147">
        <f t="shared" si="99"/>
        <v>0</v>
      </c>
    </row>
    <row r="143" spans="1:107" s="144" customFormat="1" ht="12.75">
      <c r="A143" s="356" t="s">
        <v>188</v>
      </c>
      <c r="B143" s="123"/>
      <c r="C143" s="123"/>
      <c r="D143" s="123"/>
      <c r="E143" s="123"/>
      <c r="F143" s="123"/>
      <c r="G143" s="123"/>
      <c r="H143" s="123"/>
      <c r="I143" s="123"/>
      <c r="J143" s="123"/>
      <c r="K143" s="123">
        <v>117000</v>
      </c>
      <c r="L143" s="123"/>
      <c r="M143" s="123">
        <f t="shared" si="103"/>
        <v>117000</v>
      </c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40">
        <f>SUM(Q143:AN143)</f>
        <v>0</v>
      </c>
      <c r="AP143" s="140">
        <f t="shared" si="104"/>
        <v>0</v>
      </c>
      <c r="AQ143" s="140"/>
      <c r="AR143" s="140"/>
      <c r="AS143" s="140">
        <f t="shared" si="105"/>
        <v>0</v>
      </c>
      <c r="AT143" s="140">
        <f t="shared" si="106"/>
        <v>117000</v>
      </c>
      <c r="AU143" s="140"/>
      <c r="AV143" s="140"/>
      <c r="AW143" s="140"/>
      <c r="AX143" s="140"/>
      <c r="AY143" s="140"/>
      <c r="AZ143" s="140"/>
      <c r="BA143" s="140"/>
      <c r="BB143" s="140"/>
      <c r="BC143" s="140"/>
      <c r="BD143" s="140"/>
      <c r="BE143" s="140"/>
      <c r="BF143" s="140"/>
      <c r="BG143" s="140"/>
      <c r="BH143" s="140"/>
      <c r="BI143" s="140">
        <f t="shared" si="88"/>
        <v>0</v>
      </c>
      <c r="BJ143" s="140">
        <f t="shared" si="107"/>
        <v>0</v>
      </c>
      <c r="BK143" s="140"/>
      <c r="BL143" s="140"/>
      <c r="BM143" s="140"/>
      <c r="BN143" s="140"/>
      <c r="BO143" s="140"/>
      <c r="BP143" s="140"/>
      <c r="BQ143" s="140"/>
      <c r="BR143" s="140"/>
      <c r="BS143" s="140"/>
      <c r="BT143" s="140"/>
      <c r="BU143" s="140"/>
      <c r="BV143" s="140"/>
      <c r="BW143" s="140"/>
      <c r="BX143" s="140"/>
      <c r="BY143" s="140"/>
      <c r="BZ143" s="140"/>
      <c r="CA143" s="140"/>
      <c r="CB143" s="140"/>
      <c r="CC143" s="140">
        <f>SUM(BK143:CB143)</f>
        <v>0</v>
      </c>
      <c r="CD143" s="140">
        <f t="shared" si="95"/>
        <v>0</v>
      </c>
      <c r="CE143" s="140">
        <f t="shared" si="96"/>
        <v>0</v>
      </c>
      <c r="CF143" s="140">
        <f t="shared" si="97"/>
        <v>117000</v>
      </c>
      <c r="CG143" s="141"/>
      <c r="CH143" s="142">
        <f t="shared" si="98"/>
        <v>117000</v>
      </c>
      <c r="CI143" s="143">
        <f>M143+O143+B143+C143+E143+F143+G143+N143+D143</f>
        <v>117000</v>
      </c>
      <c r="CL143" s="145"/>
      <c r="CM143" s="145"/>
      <c r="CN143" s="145"/>
      <c r="CO143" s="145"/>
      <c r="CP143" s="145"/>
      <c r="CQ143" s="145"/>
      <c r="CR143" s="145"/>
      <c r="CS143" s="145"/>
      <c r="CT143" s="145"/>
      <c r="CU143" s="145"/>
      <c r="CV143" s="145"/>
      <c r="CW143" s="145"/>
      <c r="CX143" s="145"/>
      <c r="CY143" s="145"/>
      <c r="CZ143" s="145"/>
      <c r="DA143" s="145"/>
      <c r="DB143" s="145">
        <f>SUM(CL143:DA143)</f>
        <v>0</v>
      </c>
      <c r="DC143" s="147">
        <f t="shared" si="99"/>
        <v>0</v>
      </c>
    </row>
    <row r="144" spans="1:107" s="144" customFormat="1" ht="14.25" customHeight="1">
      <c r="A144" s="318" t="s">
        <v>57</v>
      </c>
      <c r="B144" s="123"/>
      <c r="C144" s="123"/>
      <c r="D144" s="123"/>
      <c r="E144" s="123"/>
      <c r="F144" s="123"/>
      <c r="G144" s="123"/>
      <c r="H144" s="123"/>
      <c r="I144" s="123"/>
      <c r="J144" s="123"/>
      <c r="K144" s="123">
        <v>23400</v>
      </c>
      <c r="L144" s="123"/>
      <c r="M144" s="123">
        <f t="shared" si="103"/>
        <v>23400</v>
      </c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40">
        <f>SUM(Q144:AN144)</f>
        <v>0</v>
      </c>
      <c r="AP144" s="140">
        <f t="shared" si="104"/>
        <v>0</v>
      </c>
      <c r="AQ144" s="140"/>
      <c r="AR144" s="140"/>
      <c r="AS144" s="140">
        <f t="shared" si="105"/>
        <v>0</v>
      </c>
      <c r="AT144" s="140">
        <f t="shared" si="106"/>
        <v>23400</v>
      </c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0">
        <f>SUM(AU144:BG144)</f>
        <v>0</v>
      </c>
      <c r="BJ144" s="140">
        <f t="shared" si="107"/>
        <v>0</v>
      </c>
      <c r="BK144" s="140"/>
      <c r="BL144" s="140"/>
      <c r="BM144" s="140"/>
      <c r="BN144" s="140"/>
      <c r="BO144" s="140"/>
      <c r="BP144" s="140"/>
      <c r="BQ144" s="140"/>
      <c r="BR144" s="140"/>
      <c r="BS144" s="140"/>
      <c r="BT144" s="140"/>
      <c r="BU144" s="140"/>
      <c r="BV144" s="140"/>
      <c r="BW144" s="140"/>
      <c r="BX144" s="140"/>
      <c r="BY144" s="140"/>
      <c r="BZ144" s="140"/>
      <c r="CA144" s="140"/>
      <c r="CB144" s="140"/>
      <c r="CC144" s="140">
        <f>SUM(BK144:CB144)</f>
        <v>0</v>
      </c>
      <c r="CD144" s="140">
        <f t="shared" si="95"/>
        <v>0</v>
      </c>
      <c r="CE144" s="140">
        <f t="shared" si="96"/>
        <v>0</v>
      </c>
      <c r="CF144" s="140">
        <f t="shared" si="97"/>
        <v>23400</v>
      </c>
      <c r="CG144" s="141"/>
      <c r="CH144" s="142">
        <f t="shared" si="98"/>
        <v>23400</v>
      </c>
      <c r="CI144" s="143">
        <f>M144+O144+B144+C144+E144+F144+G144+N144</f>
        <v>23400</v>
      </c>
      <c r="CL144" s="145"/>
      <c r="CM144" s="145"/>
      <c r="CN144" s="145"/>
      <c r="CO144" s="145"/>
      <c r="CP144" s="145"/>
      <c r="CQ144" s="145"/>
      <c r="CR144" s="145"/>
      <c r="CS144" s="145"/>
      <c r="CT144" s="145"/>
      <c r="CU144" s="145"/>
      <c r="CV144" s="145"/>
      <c r="CW144" s="145"/>
      <c r="CX144" s="145"/>
      <c r="CY144" s="145"/>
      <c r="CZ144" s="145"/>
      <c r="DA144" s="145"/>
      <c r="DB144" s="145">
        <f>SUM(CL144:DA144)</f>
        <v>0</v>
      </c>
      <c r="DC144" s="147">
        <f t="shared" si="99"/>
        <v>0</v>
      </c>
    </row>
    <row r="145" spans="1:107" s="166" customFormat="1" ht="15.75">
      <c r="A145" s="401" t="s">
        <v>195</v>
      </c>
      <c r="B145" s="123"/>
      <c r="C145" s="123"/>
      <c r="D145" s="123"/>
      <c r="E145" s="123"/>
      <c r="F145" s="123"/>
      <c r="G145" s="123"/>
      <c r="H145" s="123"/>
      <c r="I145" s="123"/>
      <c r="J145" s="123"/>
      <c r="K145" s="123">
        <v>0</v>
      </c>
      <c r="L145" s="123"/>
      <c r="M145" s="123">
        <f aca="true" t="shared" si="108" ref="M145:M152">SUM(H145:K145)</f>
        <v>0</v>
      </c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40">
        <f>SUM(Q145:AN145)</f>
        <v>0</v>
      </c>
      <c r="AP145" s="140">
        <f t="shared" si="104"/>
        <v>0</v>
      </c>
      <c r="AQ145" s="140"/>
      <c r="AR145" s="140"/>
      <c r="AS145" s="140">
        <f t="shared" si="105"/>
        <v>0</v>
      </c>
      <c r="AT145" s="140">
        <f t="shared" si="106"/>
        <v>0</v>
      </c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/>
      <c r="BH145" s="140"/>
      <c r="BI145" s="140">
        <f>SUM(AU145:BG145)</f>
        <v>0</v>
      </c>
      <c r="BJ145" s="140">
        <f t="shared" si="107"/>
        <v>0</v>
      </c>
      <c r="BK145" s="140"/>
      <c r="BL145" s="140"/>
      <c r="BM145" s="140"/>
      <c r="BN145" s="140"/>
      <c r="BO145" s="140"/>
      <c r="BP145" s="140"/>
      <c r="BQ145" s="140"/>
      <c r="BR145" s="140"/>
      <c r="BS145" s="140"/>
      <c r="BT145" s="140"/>
      <c r="BU145" s="140"/>
      <c r="BV145" s="140"/>
      <c r="BW145" s="140"/>
      <c r="BX145" s="140"/>
      <c r="BY145" s="140"/>
      <c r="BZ145" s="140"/>
      <c r="CA145" s="140"/>
      <c r="CB145" s="140"/>
      <c r="CC145" s="140">
        <f>SUM(BK145:CB145)</f>
        <v>0</v>
      </c>
      <c r="CD145" s="140">
        <f>G145+O145-CC145</f>
        <v>0</v>
      </c>
      <c r="CE145" s="140">
        <f>AO145+BI145+CC145+AS145</f>
        <v>0</v>
      </c>
      <c r="CF145" s="140">
        <f>AP145+BJ145+CD145+AT145</f>
        <v>0</v>
      </c>
      <c r="CG145" s="141"/>
      <c r="CH145" s="142">
        <f>M145+N145+O145</f>
        <v>0</v>
      </c>
      <c r="CI145" s="143">
        <f aca="true" t="shared" si="109" ref="CI145:CI150">M145+O145+B145+C145+E145+F145+G145+N145+D145</f>
        <v>0</v>
      </c>
      <c r="CJ145" s="144"/>
      <c r="CK145" s="144"/>
      <c r="CL145" s="145"/>
      <c r="CM145" s="145"/>
      <c r="CN145" s="145"/>
      <c r="CO145" s="145"/>
      <c r="CP145" s="145"/>
      <c r="CQ145" s="145"/>
      <c r="CR145" s="145"/>
      <c r="CS145" s="145"/>
      <c r="CT145" s="145"/>
      <c r="CU145" s="145"/>
      <c r="CV145" s="145"/>
      <c r="CW145" s="145"/>
      <c r="CX145" s="145"/>
      <c r="CY145" s="145"/>
      <c r="CZ145" s="145"/>
      <c r="DA145" s="145"/>
      <c r="DB145" s="145">
        <f>SUM(CL145:DA145)</f>
        <v>0</v>
      </c>
      <c r="DC145" s="147">
        <f>N145+D145-DB145</f>
        <v>0</v>
      </c>
    </row>
    <row r="146" spans="1:107" s="144" customFormat="1" ht="12" customHeight="1">
      <c r="A146" s="402" t="s">
        <v>190</v>
      </c>
      <c r="B146" s="123"/>
      <c r="C146" s="123"/>
      <c r="D146" s="123"/>
      <c r="E146" s="123"/>
      <c r="F146" s="123"/>
      <c r="G146" s="123"/>
      <c r="H146" s="123"/>
      <c r="I146" s="123"/>
      <c r="J146" s="123"/>
      <c r="K146" s="123">
        <v>23400</v>
      </c>
      <c r="L146" s="123"/>
      <c r="M146" s="123">
        <f t="shared" si="108"/>
        <v>23400</v>
      </c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40">
        <f aca="true" t="shared" si="110" ref="AO146:AO164">SUM(Q146:AN146)</f>
        <v>0</v>
      </c>
      <c r="AP146" s="140">
        <f t="shared" si="104"/>
        <v>0</v>
      </c>
      <c r="AQ146" s="140"/>
      <c r="AR146" s="140"/>
      <c r="AS146" s="140">
        <f t="shared" si="105"/>
        <v>0</v>
      </c>
      <c r="AT146" s="140">
        <f t="shared" si="106"/>
        <v>23400</v>
      </c>
      <c r="AU146" s="140"/>
      <c r="AV146" s="140"/>
      <c r="AW146" s="140"/>
      <c r="AX146" s="140"/>
      <c r="AY146" s="140"/>
      <c r="AZ146" s="140"/>
      <c r="BA146" s="140"/>
      <c r="BB146" s="140"/>
      <c r="BC146" s="140"/>
      <c r="BD146" s="140"/>
      <c r="BE146" s="140"/>
      <c r="BF146" s="140"/>
      <c r="BG146" s="140"/>
      <c r="BH146" s="140"/>
      <c r="BI146" s="140">
        <f t="shared" si="88"/>
        <v>0</v>
      </c>
      <c r="BJ146" s="140">
        <f t="shared" si="107"/>
        <v>0</v>
      </c>
      <c r="BK146" s="140"/>
      <c r="BL146" s="140"/>
      <c r="BM146" s="140"/>
      <c r="BN146" s="140"/>
      <c r="BO146" s="140"/>
      <c r="BP146" s="140"/>
      <c r="BQ146" s="140"/>
      <c r="BR146" s="140"/>
      <c r="BS146" s="140"/>
      <c r="BT146" s="140"/>
      <c r="BU146" s="140"/>
      <c r="BV146" s="140"/>
      <c r="BW146" s="140"/>
      <c r="BX146" s="140"/>
      <c r="BY146" s="140"/>
      <c r="BZ146" s="140"/>
      <c r="CA146" s="140"/>
      <c r="CB146" s="140"/>
      <c r="CC146" s="140">
        <f aca="true" t="shared" si="111" ref="CC146:CC164">SUM(BK146:CB146)</f>
        <v>0</v>
      </c>
      <c r="CD146" s="140">
        <f aca="true" t="shared" si="112" ref="CD146:CD164">G146+O146-CC146</f>
        <v>0</v>
      </c>
      <c r="CE146" s="140">
        <f aca="true" t="shared" si="113" ref="CE146:CE155">AO146+BI146+CC146+AS146</f>
        <v>0</v>
      </c>
      <c r="CF146" s="140">
        <f aca="true" t="shared" si="114" ref="CF146:CF155">AP146+BJ146+CD146+AT146</f>
        <v>23400</v>
      </c>
      <c r="CG146" s="141"/>
      <c r="CH146" s="142">
        <f aca="true" t="shared" si="115" ref="CH146:CH164">M146+N146+O146</f>
        <v>23400</v>
      </c>
      <c r="CI146" s="143">
        <f t="shared" si="109"/>
        <v>23400</v>
      </c>
      <c r="CL146" s="145"/>
      <c r="CM146" s="145"/>
      <c r="CN146" s="145"/>
      <c r="CO146" s="145"/>
      <c r="CP146" s="145"/>
      <c r="CQ146" s="145"/>
      <c r="CR146" s="145"/>
      <c r="CS146" s="145"/>
      <c r="CT146" s="145"/>
      <c r="CU146" s="145"/>
      <c r="CV146" s="145"/>
      <c r="CW146" s="145"/>
      <c r="CX146" s="145"/>
      <c r="CY146" s="145"/>
      <c r="CZ146" s="145"/>
      <c r="DA146" s="145"/>
      <c r="DB146" s="145">
        <f aca="true" t="shared" si="116" ref="DB146:DB164">SUM(CL146:DA146)</f>
        <v>0</v>
      </c>
      <c r="DC146" s="147">
        <f aca="true" t="shared" si="117" ref="DC146:DC164">N146+D146-DB146</f>
        <v>0</v>
      </c>
    </row>
    <row r="147" spans="1:107" s="144" customFormat="1" ht="17.25" customHeight="1">
      <c r="A147" s="356" t="s">
        <v>201</v>
      </c>
      <c r="B147" s="123"/>
      <c r="C147" s="123"/>
      <c r="D147" s="123"/>
      <c r="E147" s="123"/>
      <c r="F147" s="123"/>
      <c r="G147" s="123"/>
      <c r="H147" s="123"/>
      <c r="I147" s="123"/>
      <c r="J147" s="123"/>
      <c r="K147" s="123">
        <v>70200</v>
      </c>
      <c r="L147" s="123"/>
      <c r="M147" s="123">
        <f t="shared" si="108"/>
        <v>70200</v>
      </c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403"/>
      <c r="AI147" s="403"/>
      <c r="AJ147" s="403"/>
      <c r="AK147" s="403"/>
      <c r="AL147" s="123"/>
      <c r="AM147" s="123"/>
      <c r="AN147" s="123"/>
      <c r="AO147" s="140">
        <f t="shared" si="110"/>
        <v>0</v>
      </c>
      <c r="AP147" s="140">
        <f t="shared" si="104"/>
        <v>0</v>
      </c>
      <c r="AQ147" s="140"/>
      <c r="AR147" s="140"/>
      <c r="AS147" s="140">
        <f t="shared" si="105"/>
        <v>0</v>
      </c>
      <c r="AT147" s="140">
        <f t="shared" si="106"/>
        <v>70200</v>
      </c>
      <c r="AU147" s="140"/>
      <c r="AV147" s="140"/>
      <c r="AW147" s="140"/>
      <c r="AX147" s="140"/>
      <c r="AY147" s="140"/>
      <c r="AZ147" s="140"/>
      <c r="BA147" s="140"/>
      <c r="BB147" s="140"/>
      <c r="BC147" s="140"/>
      <c r="BD147" s="140"/>
      <c r="BE147" s="140"/>
      <c r="BF147" s="140"/>
      <c r="BG147" s="140"/>
      <c r="BH147" s="140"/>
      <c r="BI147" s="140">
        <f t="shared" si="88"/>
        <v>0</v>
      </c>
      <c r="BJ147" s="140">
        <f t="shared" si="107"/>
        <v>0</v>
      </c>
      <c r="BK147" s="153"/>
      <c r="BL147" s="153"/>
      <c r="BM147" s="153"/>
      <c r="BN147" s="153"/>
      <c r="BO147" s="153"/>
      <c r="BP147" s="153"/>
      <c r="BQ147" s="153"/>
      <c r="BR147" s="153"/>
      <c r="BS147" s="153"/>
      <c r="BT147" s="153"/>
      <c r="BU147" s="153"/>
      <c r="BV147" s="153"/>
      <c r="BW147" s="153"/>
      <c r="BX147" s="153"/>
      <c r="BY147" s="153"/>
      <c r="BZ147" s="153"/>
      <c r="CA147" s="153"/>
      <c r="CB147" s="153"/>
      <c r="CC147" s="140">
        <f t="shared" si="111"/>
        <v>0</v>
      </c>
      <c r="CD147" s="140">
        <f>G147+O147-CC147</f>
        <v>0</v>
      </c>
      <c r="CE147" s="140">
        <f t="shared" si="113"/>
        <v>0</v>
      </c>
      <c r="CF147" s="140">
        <f t="shared" si="114"/>
        <v>70200</v>
      </c>
      <c r="CG147" s="141"/>
      <c r="CH147" s="142">
        <f>M147+N147+O147</f>
        <v>70200</v>
      </c>
      <c r="CI147" s="143">
        <f t="shared" si="109"/>
        <v>70200</v>
      </c>
      <c r="CL147" s="145"/>
      <c r="CM147" s="145"/>
      <c r="CN147" s="145"/>
      <c r="CO147" s="145"/>
      <c r="CP147" s="145"/>
      <c r="CQ147" s="145"/>
      <c r="CR147" s="145"/>
      <c r="CS147" s="145"/>
      <c r="CT147" s="145"/>
      <c r="CU147" s="145"/>
      <c r="CV147" s="145"/>
      <c r="CW147" s="145"/>
      <c r="CX147" s="145"/>
      <c r="CY147" s="145"/>
      <c r="CZ147" s="145"/>
      <c r="DA147" s="145"/>
      <c r="DB147" s="145">
        <f t="shared" si="116"/>
        <v>0</v>
      </c>
      <c r="DC147" s="147">
        <f>N147+D147-DB147</f>
        <v>0</v>
      </c>
    </row>
    <row r="148" spans="1:107" s="144" customFormat="1" ht="12.75">
      <c r="A148" s="356" t="s">
        <v>213</v>
      </c>
      <c r="B148" s="123"/>
      <c r="C148" s="123"/>
      <c r="D148" s="123"/>
      <c r="E148" s="123"/>
      <c r="F148" s="123"/>
      <c r="G148" s="123"/>
      <c r="H148" s="123"/>
      <c r="I148" s="123"/>
      <c r="J148" s="123"/>
      <c r="K148" s="123">
        <v>70200</v>
      </c>
      <c r="L148" s="123"/>
      <c r="M148" s="123">
        <f t="shared" si="108"/>
        <v>70200</v>
      </c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40">
        <f t="shared" si="110"/>
        <v>0</v>
      </c>
      <c r="AP148" s="140">
        <f t="shared" si="104"/>
        <v>0</v>
      </c>
      <c r="AQ148" s="140"/>
      <c r="AR148" s="140"/>
      <c r="AS148" s="140">
        <f t="shared" si="105"/>
        <v>0</v>
      </c>
      <c r="AT148" s="140">
        <f t="shared" si="106"/>
        <v>70200</v>
      </c>
      <c r="AU148" s="140"/>
      <c r="AV148" s="140"/>
      <c r="AW148" s="140"/>
      <c r="AX148" s="140"/>
      <c r="AY148" s="140"/>
      <c r="AZ148" s="140"/>
      <c r="BA148" s="140"/>
      <c r="BB148" s="140"/>
      <c r="BC148" s="140"/>
      <c r="BD148" s="140"/>
      <c r="BE148" s="140"/>
      <c r="BF148" s="140"/>
      <c r="BG148" s="140"/>
      <c r="BH148" s="140"/>
      <c r="BI148" s="140">
        <f t="shared" si="88"/>
        <v>0</v>
      </c>
      <c r="BJ148" s="140">
        <f t="shared" si="107"/>
        <v>0</v>
      </c>
      <c r="BK148" s="140"/>
      <c r="BL148" s="140"/>
      <c r="BM148" s="140"/>
      <c r="BN148" s="140"/>
      <c r="BO148" s="140"/>
      <c r="BP148" s="140"/>
      <c r="BQ148" s="140"/>
      <c r="BR148" s="140"/>
      <c r="BS148" s="140"/>
      <c r="BT148" s="140"/>
      <c r="BU148" s="140"/>
      <c r="BV148" s="140"/>
      <c r="BW148" s="140"/>
      <c r="BX148" s="140"/>
      <c r="BY148" s="140"/>
      <c r="BZ148" s="140"/>
      <c r="CA148" s="140"/>
      <c r="CB148" s="140"/>
      <c r="CC148" s="140">
        <f t="shared" si="111"/>
        <v>0</v>
      </c>
      <c r="CD148" s="140">
        <f>G148+O148-CC148</f>
        <v>0</v>
      </c>
      <c r="CE148" s="140">
        <f t="shared" si="113"/>
        <v>0</v>
      </c>
      <c r="CF148" s="140">
        <f t="shared" si="114"/>
        <v>70200</v>
      </c>
      <c r="CG148" s="141"/>
      <c r="CH148" s="142">
        <f>M148+N148+O148</f>
        <v>70200</v>
      </c>
      <c r="CI148" s="143">
        <f t="shared" si="109"/>
        <v>70200</v>
      </c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145"/>
      <c r="CV148" s="145"/>
      <c r="CW148" s="145"/>
      <c r="CX148" s="145"/>
      <c r="CY148" s="145"/>
      <c r="CZ148" s="145"/>
      <c r="DA148" s="145"/>
      <c r="DB148" s="145">
        <f t="shared" si="116"/>
        <v>0</v>
      </c>
      <c r="DC148" s="147">
        <f>N148+D148-DB148</f>
        <v>0</v>
      </c>
    </row>
    <row r="149" spans="1:107" s="144" customFormat="1" ht="15">
      <c r="A149" s="404" t="s">
        <v>222</v>
      </c>
      <c r="B149" s="161"/>
      <c r="C149" s="161"/>
      <c r="D149" s="161"/>
      <c r="E149" s="161"/>
      <c r="F149" s="161"/>
      <c r="G149" s="161"/>
      <c r="H149" s="161"/>
      <c r="I149" s="161"/>
      <c r="J149" s="161"/>
      <c r="K149" s="161">
        <v>0</v>
      </c>
      <c r="L149" s="161"/>
      <c r="M149" s="161">
        <f t="shared" si="108"/>
        <v>0</v>
      </c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405"/>
      <c r="AK149" s="405"/>
      <c r="AL149" s="161"/>
      <c r="AM149" s="161"/>
      <c r="AN149" s="161"/>
      <c r="AO149" s="162">
        <f t="shared" si="110"/>
        <v>0</v>
      </c>
      <c r="AP149" s="140">
        <f t="shared" si="104"/>
        <v>0</v>
      </c>
      <c r="AQ149" s="162"/>
      <c r="AR149" s="162"/>
      <c r="AS149" s="140">
        <f t="shared" si="105"/>
        <v>0</v>
      </c>
      <c r="AT149" s="140">
        <f t="shared" si="106"/>
        <v>0</v>
      </c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  <c r="BI149" s="162">
        <f t="shared" si="88"/>
        <v>0</v>
      </c>
      <c r="BJ149" s="140">
        <f t="shared" si="107"/>
        <v>0</v>
      </c>
      <c r="BK149" s="162"/>
      <c r="BL149" s="162"/>
      <c r="BM149" s="405"/>
      <c r="BN149" s="405"/>
      <c r="BO149" s="405"/>
      <c r="BP149" s="405"/>
      <c r="BQ149" s="405"/>
      <c r="BR149" s="405"/>
      <c r="BS149" s="405"/>
      <c r="BT149" s="405"/>
      <c r="BU149" s="162"/>
      <c r="BV149" s="162"/>
      <c r="BW149" s="162"/>
      <c r="BX149" s="405"/>
      <c r="BY149" s="405"/>
      <c r="BZ149" s="162"/>
      <c r="CA149" s="162"/>
      <c r="CB149" s="162"/>
      <c r="CC149" s="162">
        <f t="shared" si="111"/>
        <v>0</v>
      </c>
      <c r="CD149" s="162">
        <f t="shared" si="112"/>
        <v>0</v>
      </c>
      <c r="CE149" s="162">
        <f t="shared" si="113"/>
        <v>0</v>
      </c>
      <c r="CF149" s="162">
        <f t="shared" si="114"/>
        <v>0</v>
      </c>
      <c r="CG149" s="321"/>
      <c r="CH149" s="322">
        <f t="shared" si="115"/>
        <v>0</v>
      </c>
      <c r="CI149" s="143">
        <f t="shared" si="109"/>
        <v>0</v>
      </c>
      <c r="CL149" s="163"/>
      <c r="CM149" s="163"/>
      <c r="CN149" s="163"/>
      <c r="CO149" s="163"/>
      <c r="CP149" s="163"/>
      <c r="CQ149" s="163"/>
      <c r="CR149" s="163"/>
      <c r="CS149" s="163"/>
      <c r="CT149" s="163"/>
      <c r="CU149" s="163"/>
      <c r="CV149" s="163"/>
      <c r="CW149" s="163"/>
      <c r="CX149" s="163"/>
      <c r="CY149" s="163"/>
      <c r="CZ149" s="163"/>
      <c r="DA149" s="163"/>
      <c r="DB149" s="163">
        <f>SUM(CL149:DA149)</f>
        <v>0</v>
      </c>
      <c r="DC149" s="323">
        <f t="shared" si="117"/>
        <v>0</v>
      </c>
    </row>
    <row r="150" spans="1:107" s="144" customFormat="1" ht="12.75">
      <c r="A150" s="356" t="s">
        <v>223</v>
      </c>
      <c r="B150" s="123"/>
      <c r="C150" s="123"/>
      <c r="D150" s="123"/>
      <c r="E150" s="123"/>
      <c r="F150" s="123"/>
      <c r="G150" s="123"/>
      <c r="H150" s="123"/>
      <c r="I150" s="123"/>
      <c r="J150" s="123"/>
      <c r="K150" s="123">
        <v>0</v>
      </c>
      <c r="L150" s="123"/>
      <c r="M150" s="123">
        <f t="shared" si="108"/>
        <v>0</v>
      </c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40">
        <f>SUM(Q150:AN150)</f>
        <v>0</v>
      </c>
      <c r="AP150" s="140">
        <f t="shared" si="104"/>
        <v>0</v>
      </c>
      <c r="AQ150" s="140"/>
      <c r="AR150" s="140"/>
      <c r="AS150" s="140">
        <f t="shared" si="105"/>
        <v>0</v>
      </c>
      <c r="AT150" s="140">
        <f t="shared" si="106"/>
        <v>0</v>
      </c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  <c r="BG150" s="140"/>
      <c r="BH150" s="140"/>
      <c r="BI150" s="140">
        <f>SUM(AU150:BG150)</f>
        <v>0</v>
      </c>
      <c r="BJ150" s="140">
        <f t="shared" si="107"/>
        <v>0</v>
      </c>
      <c r="BK150" s="140"/>
      <c r="BL150" s="140"/>
      <c r="BM150" s="140"/>
      <c r="BN150" s="140"/>
      <c r="BO150" s="140"/>
      <c r="BP150" s="140"/>
      <c r="BQ150" s="140"/>
      <c r="BR150" s="140"/>
      <c r="BS150" s="140"/>
      <c r="BT150" s="140"/>
      <c r="BU150" s="140"/>
      <c r="BV150" s="140"/>
      <c r="BW150" s="140"/>
      <c r="BX150" s="140"/>
      <c r="BY150" s="140"/>
      <c r="BZ150" s="140"/>
      <c r="CA150" s="140"/>
      <c r="CB150" s="140"/>
      <c r="CC150" s="140">
        <f>SUM(BK150:CB150)</f>
        <v>0</v>
      </c>
      <c r="CD150" s="140">
        <f>G150+O150-CC150</f>
        <v>0</v>
      </c>
      <c r="CE150" s="140">
        <f t="shared" si="113"/>
        <v>0</v>
      </c>
      <c r="CF150" s="140">
        <f t="shared" si="114"/>
        <v>0</v>
      </c>
      <c r="CG150" s="141"/>
      <c r="CH150" s="142">
        <f>M150+N150+O150</f>
        <v>0</v>
      </c>
      <c r="CI150" s="143">
        <f t="shared" si="109"/>
        <v>0</v>
      </c>
      <c r="CL150" s="145"/>
      <c r="CM150" s="145"/>
      <c r="CN150" s="145"/>
      <c r="CO150" s="145"/>
      <c r="CP150" s="145"/>
      <c r="CQ150" s="145"/>
      <c r="CR150" s="145"/>
      <c r="CS150" s="145"/>
      <c r="CT150" s="145"/>
      <c r="CU150" s="145"/>
      <c r="CV150" s="145"/>
      <c r="CW150" s="145"/>
      <c r="CX150" s="145"/>
      <c r="CY150" s="145"/>
      <c r="CZ150" s="145"/>
      <c r="DA150" s="145"/>
      <c r="DB150" s="145">
        <f>SUM(CL150:DA150)</f>
        <v>0</v>
      </c>
      <c r="DC150" s="147">
        <f>N150+D150-DB150</f>
        <v>0</v>
      </c>
    </row>
    <row r="151" spans="1:107" s="144" customFormat="1" ht="12.75">
      <c r="A151" s="356" t="s">
        <v>246</v>
      </c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>
        <f>SUM(H151:K151)</f>
        <v>0</v>
      </c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40">
        <f>SUM(Q151:AN151)</f>
        <v>0</v>
      </c>
      <c r="AP151" s="140">
        <f>H151+B151+L151-AO151</f>
        <v>0</v>
      </c>
      <c r="AQ151" s="140"/>
      <c r="AR151" s="140"/>
      <c r="AS151" s="140">
        <f>AQ151+AR151</f>
        <v>0</v>
      </c>
      <c r="AT151" s="140">
        <f>K151+E151-AS151</f>
        <v>0</v>
      </c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40"/>
      <c r="BG151" s="140"/>
      <c r="BH151" s="140"/>
      <c r="BI151" s="140">
        <f>SUM(AU151:BG151)</f>
        <v>0</v>
      </c>
      <c r="BJ151" s="140">
        <f>J151+I151+C151-BI151</f>
        <v>0</v>
      </c>
      <c r="BK151" s="140"/>
      <c r="BL151" s="140"/>
      <c r="BM151" s="140"/>
      <c r="BN151" s="140"/>
      <c r="BO151" s="140"/>
      <c r="BP151" s="140"/>
      <c r="BQ151" s="140"/>
      <c r="BR151" s="140"/>
      <c r="BS151" s="140"/>
      <c r="BT151" s="140"/>
      <c r="BU151" s="140"/>
      <c r="BV151" s="140"/>
      <c r="BW151" s="140"/>
      <c r="BX151" s="140"/>
      <c r="BY151" s="140"/>
      <c r="BZ151" s="140"/>
      <c r="CA151" s="140"/>
      <c r="CB151" s="140"/>
      <c r="CC151" s="140">
        <f>SUM(BK151:CB151)</f>
        <v>0</v>
      </c>
      <c r="CD151" s="140">
        <f>G151+O151-CC151</f>
        <v>0</v>
      </c>
      <c r="CE151" s="140">
        <f>AO151+BI151+CC151+AS151</f>
        <v>0</v>
      </c>
      <c r="CF151" s="140">
        <f>AP151+BJ151+CD151+AT151</f>
        <v>0</v>
      </c>
      <c r="CG151" s="141"/>
      <c r="CH151" s="142">
        <f>M151+N151+O151</f>
        <v>0</v>
      </c>
      <c r="CI151" s="143">
        <f>M151+O151+B151+C151+E151+F151+G151+N151+D151</f>
        <v>0</v>
      </c>
      <c r="CL151" s="145"/>
      <c r="CM151" s="145"/>
      <c r="CN151" s="145"/>
      <c r="CO151" s="145"/>
      <c r="CP151" s="145"/>
      <c r="CQ151" s="145"/>
      <c r="CR151" s="145"/>
      <c r="CS151" s="145"/>
      <c r="CT151" s="145"/>
      <c r="CU151" s="145"/>
      <c r="CV151" s="145"/>
      <c r="CW151" s="145"/>
      <c r="CX151" s="145"/>
      <c r="CY151" s="145"/>
      <c r="CZ151" s="145"/>
      <c r="DA151" s="145"/>
      <c r="DB151" s="145">
        <f>SUM(CL151:DA151)</f>
        <v>0</v>
      </c>
      <c r="DC151" s="147">
        <f>N151+D151-DB151</f>
        <v>0</v>
      </c>
    </row>
    <row r="152" spans="1:107" s="146" customFormat="1" ht="23.25" customHeight="1">
      <c r="A152" s="357" t="s">
        <v>100</v>
      </c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>
        <f t="shared" si="108"/>
        <v>0</v>
      </c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40">
        <f>SUM(Q152:AN152)</f>
        <v>0</v>
      </c>
      <c r="AP152" s="140">
        <f t="shared" si="104"/>
        <v>0</v>
      </c>
      <c r="AQ152" s="140"/>
      <c r="AR152" s="140"/>
      <c r="AS152" s="140">
        <f t="shared" si="105"/>
        <v>0</v>
      </c>
      <c r="AT152" s="140">
        <f t="shared" si="106"/>
        <v>0</v>
      </c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  <c r="BG152" s="140"/>
      <c r="BH152" s="140"/>
      <c r="BI152" s="140">
        <f>SUM(AU152:BG152)</f>
        <v>0</v>
      </c>
      <c r="BJ152" s="140">
        <f t="shared" si="107"/>
        <v>0</v>
      </c>
      <c r="BK152" s="140"/>
      <c r="BL152" s="140"/>
      <c r="BM152" s="140"/>
      <c r="BN152" s="207"/>
      <c r="BO152" s="207"/>
      <c r="BP152" s="207"/>
      <c r="BQ152" s="207"/>
      <c r="BR152" s="140"/>
      <c r="BS152" s="207"/>
      <c r="BT152" s="140"/>
      <c r="BU152" s="207"/>
      <c r="BV152" s="140"/>
      <c r="BW152" s="207"/>
      <c r="BX152" s="207"/>
      <c r="BY152" s="207"/>
      <c r="BZ152" s="207"/>
      <c r="CA152" s="140"/>
      <c r="CB152" s="140"/>
      <c r="CC152" s="140">
        <f>SUM(BK152:CB152)</f>
        <v>0</v>
      </c>
      <c r="CD152" s="140">
        <f>G152+O152-CC152</f>
        <v>0</v>
      </c>
      <c r="CE152" s="140">
        <f t="shared" si="113"/>
        <v>0</v>
      </c>
      <c r="CF152" s="140">
        <f t="shared" si="114"/>
        <v>0</v>
      </c>
      <c r="CG152" s="141"/>
      <c r="CH152" s="142">
        <f>M152+N152+O152</f>
        <v>0</v>
      </c>
      <c r="CI152" s="143">
        <f>M152+O152+B152+C152+E152+F152+G152+N152</f>
        <v>0</v>
      </c>
      <c r="CJ152" s="144"/>
      <c r="CK152" s="144"/>
      <c r="CL152" s="145"/>
      <c r="CM152" s="145"/>
      <c r="CN152" s="145"/>
      <c r="CO152" s="145"/>
      <c r="CP152" s="145"/>
      <c r="CQ152" s="145"/>
      <c r="CR152" s="145"/>
      <c r="CS152" s="145"/>
      <c r="CT152" s="145"/>
      <c r="CU152" s="145"/>
      <c r="CV152" s="145"/>
      <c r="CW152" s="145"/>
      <c r="CX152" s="145"/>
      <c r="CY152" s="145"/>
      <c r="CZ152" s="145"/>
      <c r="DA152" s="145"/>
      <c r="DB152" s="145">
        <f>SUM(CL152:DA152)</f>
        <v>0</v>
      </c>
      <c r="DC152" s="147">
        <f>N152+D152-DB152</f>
        <v>0</v>
      </c>
    </row>
    <row r="153" spans="1:107" s="146" customFormat="1" ht="11.25" customHeight="1">
      <c r="A153" s="302" t="s">
        <v>101</v>
      </c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>
        <f aca="true" t="shared" si="118" ref="M153:M164">SUM(H153:K153)</f>
        <v>0</v>
      </c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40">
        <f t="shared" si="110"/>
        <v>0</v>
      </c>
      <c r="AP153" s="140">
        <f t="shared" si="104"/>
        <v>0</v>
      </c>
      <c r="AQ153" s="140"/>
      <c r="AR153" s="140"/>
      <c r="AS153" s="140">
        <f t="shared" si="105"/>
        <v>0</v>
      </c>
      <c r="AT153" s="140">
        <f t="shared" si="106"/>
        <v>0</v>
      </c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/>
      <c r="BH153" s="140"/>
      <c r="BI153" s="140">
        <f t="shared" si="88"/>
        <v>0</v>
      </c>
      <c r="BJ153" s="140">
        <f t="shared" si="107"/>
        <v>0</v>
      </c>
      <c r="BK153" s="140"/>
      <c r="BL153" s="140"/>
      <c r="BM153" s="140"/>
      <c r="BN153" s="140"/>
      <c r="BO153" s="140"/>
      <c r="BP153" s="140"/>
      <c r="BQ153" s="140"/>
      <c r="BR153" s="140"/>
      <c r="BS153" s="140"/>
      <c r="BT153" s="140"/>
      <c r="BU153" s="140"/>
      <c r="BV153" s="140"/>
      <c r="BW153" s="140"/>
      <c r="BX153" s="140"/>
      <c r="BY153" s="140"/>
      <c r="BZ153" s="140"/>
      <c r="CA153" s="140"/>
      <c r="CB153" s="140"/>
      <c r="CC153" s="140">
        <f t="shared" si="111"/>
        <v>0</v>
      </c>
      <c r="CD153" s="140">
        <f t="shared" si="112"/>
        <v>0</v>
      </c>
      <c r="CE153" s="140">
        <f t="shared" si="113"/>
        <v>0</v>
      </c>
      <c r="CF153" s="140">
        <f t="shared" si="114"/>
        <v>0</v>
      </c>
      <c r="CG153" s="141"/>
      <c r="CH153" s="142">
        <f t="shared" si="115"/>
        <v>0</v>
      </c>
      <c r="CI153" s="143">
        <f aca="true" t="shared" si="119" ref="CI153:CI164">M153+O153+B153+C153+E153+F153+G153+N153</f>
        <v>0</v>
      </c>
      <c r="CJ153" s="144"/>
      <c r="CK153" s="144"/>
      <c r="CL153" s="145"/>
      <c r="CM153" s="145"/>
      <c r="CN153" s="145"/>
      <c r="CO153" s="145"/>
      <c r="CP153" s="145"/>
      <c r="CQ153" s="145"/>
      <c r="CR153" s="145"/>
      <c r="CS153" s="145"/>
      <c r="CT153" s="145"/>
      <c r="CU153" s="145"/>
      <c r="CV153" s="145"/>
      <c r="CW153" s="145"/>
      <c r="CX153" s="145"/>
      <c r="CY153" s="145"/>
      <c r="CZ153" s="145"/>
      <c r="DA153" s="145"/>
      <c r="DB153" s="145">
        <f t="shared" si="116"/>
        <v>0</v>
      </c>
      <c r="DC153" s="147">
        <f t="shared" si="117"/>
        <v>0</v>
      </c>
    </row>
    <row r="154" spans="1:107" s="167" customFormat="1" ht="31.5" customHeight="1">
      <c r="A154" s="435" t="s">
        <v>102</v>
      </c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>
        <f>SUM(H154:K154)</f>
        <v>0</v>
      </c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40">
        <f t="shared" si="110"/>
        <v>0</v>
      </c>
      <c r="AP154" s="140">
        <f t="shared" si="104"/>
        <v>0</v>
      </c>
      <c r="AQ154" s="140"/>
      <c r="AR154" s="140"/>
      <c r="AS154" s="140">
        <f t="shared" si="105"/>
        <v>0</v>
      </c>
      <c r="AT154" s="140">
        <f t="shared" si="106"/>
        <v>0</v>
      </c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0"/>
      <c r="BI154" s="140">
        <f t="shared" si="88"/>
        <v>0</v>
      </c>
      <c r="BJ154" s="140">
        <f t="shared" si="107"/>
        <v>0</v>
      </c>
      <c r="BK154" s="140"/>
      <c r="BL154" s="140"/>
      <c r="BM154" s="140"/>
      <c r="BN154" s="140"/>
      <c r="BO154" s="140"/>
      <c r="BP154" s="140"/>
      <c r="BQ154" s="140"/>
      <c r="BR154" s="140"/>
      <c r="BS154" s="140"/>
      <c r="BT154" s="140"/>
      <c r="BU154" s="140"/>
      <c r="BV154" s="140"/>
      <c r="BW154" s="140"/>
      <c r="BX154" s="140"/>
      <c r="BY154" s="140"/>
      <c r="BZ154" s="140"/>
      <c r="CA154" s="140"/>
      <c r="CB154" s="140"/>
      <c r="CC154" s="140">
        <f t="shared" si="111"/>
        <v>0</v>
      </c>
      <c r="CD154" s="140">
        <f t="shared" si="112"/>
        <v>0</v>
      </c>
      <c r="CE154" s="140">
        <f t="shared" si="113"/>
        <v>0</v>
      </c>
      <c r="CF154" s="140">
        <f t="shared" si="114"/>
        <v>0</v>
      </c>
      <c r="CG154" s="141"/>
      <c r="CH154" s="142">
        <f t="shared" si="115"/>
        <v>0</v>
      </c>
      <c r="CI154" s="143">
        <f t="shared" si="119"/>
        <v>0</v>
      </c>
      <c r="CJ154" s="144"/>
      <c r="CK154" s="144"/>
      <c r="CL154" s="145"/>
      <c r="CM154" s="145"/>
      <c r="CN154" s="145"/>
      <c r="CO154" s="145"/>
      <c r="CP154" s="145"/>
      <c r="CQ154" s="145"/>
      <c r="CR154" s="145"/>
      <c r="CS154" s="145"/>
      <c r="CT154" s="145"/>
      <c r="CU154" s="145"/>
      <c r="CV154" s="145"/>
      <c r="CW154" s="145"/>
      <c r="CX154" s="145"/>
      <c r="CY154" s="145"/>
      <c r="CZ154" s="145"/>
      <c r="DA154" s="145"/>
      <c r="DB154" s="145">
        <f t="shared" si="116"/>
        <v>0</v>
      </c>
      <c r="DC154" s="147">
        <f t="shared" si="117"/>
        <v>0</v>
      </c>
    </row>
    <row r="155" spans="1:107" s="146" customFormat="1" ht="12.75">
      <c r="A155" s="302" t="s">
        <v>103</v>
      </c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>
        <f>SUM(H155:K155)</f>
        <v>0</v>
      </c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40">
        <f t="shared" si="110"/>
        <v>0</v>
      </c>
      <c r="AP155" s="140">
        <f t="shared" si="104"/>
        <v>0</v>
      </c>
      <c r="AQ155" s="140"/>
      <c r="AR155" s="140"/>
      <c r="AS155" s="140">
        <f t="shared" si="105"/>
        <v>0</v>
      </c>
      <c r="AT155" s="140">
        <f t="shared" si="106"/>
        <v>0</v>
      </c>
      <c r="AU155" s="140"/>
      <c r="AV155" s="140"/>
      <c r="AW155" s="140"/>
      <c r="AX155" s="140"/>
      <c r="AY155" s="140"/>
      <c r="AZ155" s="140"/>
      <c r="BA155" s="140"/>
      <c r="BB155" s="140"/>
      <c r="BC155" s="140"/>
      <c r="BD155" s="140"/>
      <c r="BE155" s="140"/>
      <c r="BF155" s="140"/>
      <c r="BG155" s="140"/>
      <c r="BH155" s="140"/>
      <c r="BI155" s="140">
        <f t="shared" si="88"/>
        <v>0</v>
      </c>
      <c r="BJ155" s="140">
        <f t="shared" si="107"/>
        <v>0</v>
      </c>
      <c r="BK155" s="140"/>
      <c r="BL155" s="140"/>
      <c r="BM155" s="140"/>
      <c r="BN155" s="140"/>
      <c r="BO155" s="140"/>
      <c r="BP155" s="140"/>
      <c r="BQ155" s="140"/>
      <c r="BR155" s="140"/>
      <c r="BS155" s="140"/>
      <c r="BT155" s="140"/>
      <c r="BU155" s="140"/>
      <c r="BV155" s="140"/>
      <c r="BW155" s="140"/>
      <c r="BX155" s="140"/>
      <c r="BY155" s="140"/>
      <c r="BZ155" s="140"/>
      <c r="CA155" s="140"/>
      <c r="CB155" s="140"/>
      <c r="CC155" s="140">
        <f t="shared" si="111"/>
        <v>0</v>
      </c>
      <c r="CD155" s="140">
        <f t="shared" si="112"/>
        <v>0</v>
      </c>
      <c r="CE155" s="140">
        <f t="shared" si="113"/>
        <v>0</v>
      </c>
      <c r="CF155" s="140">
        <f t="shared" si="114"/>
        <v>0</v>
      </c>
      <c r="CG155" s="141"/>
      <c r="CH155" s="142">
        <f t="shared" si="115"/>
        <v>0</v>
      </c>
      <c r="CI155" s="143">
        <f t="shared" si="119"/>
        <v>0</v>
      </c>
      <c r="CJ155" s="143"/>
      <c r="CK155" s="144"/>
      <c r="CL155" s="145"/>
      <c r="CM155" s="145"/>
      <c r="CN155" s="145"/>
      <c r="CO155" s="145"/>
      <c r="CP155" s="145"/>
      <c r="CQ155" s="145"/>
      <c r="CR155" s="145"/>
      <c r="CS155" s="145"/>
      <c r="CT155" s="145"/>
      <c r="CU155" s="145"/>
      <c r="CV155" s="145"/>
      <c r="CW155" s="145"/>
      <c r="CX155" s="145"/>
      <c r="CY155" s="145"/>
      <c r="CZ155" s="145"/>
      <c r="DA155" s="145"/>
      <c r="DB155" s="145">
        <f t="shared" si="116"/>
        <v>0</v>
      </c>
      <c r="DC155" s="147">
        <f t="shared" si="117"/>
        <v>0</v>
      </c>
    </row>
    <row r="156" spans="1:107" s="146" customFormat="1" ht="22.5" customHeight="1">
      <c r="A156" s="357" t="s">
        <v>104</v>
      </c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>
        <f>SUM(H156:K156)</f>
        <v>0</v>
      </c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40">
        <f t="shared" si="110"/>
        <v>0</v>
      </c>
      <c r="AP156" s="140">
        <f t="shared" si="104"/>
        <v>0</v>
      </c>
      <c r="AQ156" s="140"/>
      <c r="AR156" s="140"/>
      <c r="AS156" s="140">
        <f t="shared" si="105"/>
        <v>0</v>
      </c>
      <c r="AT156" s="140">
        <f t="shared" si="106"/>
        <v>0</v>
      </c>
      <c r="AU156" s="140"/>
      <c r="AV156" s="140"/>
      <c r="AW156" s="140"/>
      <c r="AX156" s="140"/>
      <c r="AY156" s="140"/>
      <c r="AZ156" s="140"/>
      <c r="BA156" s="140"/>
      <c r="BB156" s="140"/>
      <c r="BC156" s="140"/>
      <c r="BD156" s="140"/>
      <c r="BE156" s="140"/>
      <c r="BF156" s="140"/>
      <c r="BG156" s="140"/>
      <c r="BH156" s="140"/>
      <c r="BI156" s="140">
        <f t="shared" si="88"/>
        <v>0</v>
      </c>
      <c r="BJ156" s="140">
        <f t="shared" si="107"/>
        <v>0</v>
      </c>
      <c r="BK156" s="140"/>
      <c r="BL156" s="140"/>
      <c r="BM156" s="140"/>
      <c r="BN156" s="140"/>
      <c r="BO156" s="140"/>
      <c r="BP156" s="140"/>
      <c r="BQ156" s="140"/>
      <c r="BR156" s="140"/>
      <c r="BS156" s="140"/>
      <c r="BT156" s="140"/>
      <c r="BU156" s="140"/>
      <c r="BV156" s="140"/>
      <c r="BW156" s="140"/>
      <c r="BX156" s="140"/>
      <c r="BY156" s="140"/>
      <c r="BZ156" s="140"/>
      <c r="CA156" s="140"/>
      <c r="CB156" s="140"/>
      <c r="CC156" s="140">
        <f t="shared" si="111"/>
        <v>0</v>
      </c>
      <c r="CD156" s="140">
        <f t="shared" si="112"/>
        <v>0</v>
      </c>
      <c r="CE156" s="140">
        <f>AO156+BI156+CC156+AS156</f>
        <v>0</v>
      </c>
      <c r="CF156" s="140">
        <f>AP156+BJ156+CD156+AT156</f>
        <v>0</v>
      </c>
      <c r="CG156" s="141"/>
      <c r="CH156" s="142">
        <f t="shared" si="115"/>
        <v>0</v>
      </c>
      <c r="CI156" s="143">
        <f>M156+O156+B156+C156+E156+F156+G156+N156</f>
        <v>0</v>
      </c>
      <c r="CJ156" s="144"/>
      <c r="CK156" s="144"/>
      <c r="CL156" s="145"/>
      <c r="CM156" s="145"/>
      <c r="CN156" s="145"/>
      <c r="CO156" s="145"/>
      <c r="CP156" s="145"/>
      <c r="CQ156" s="145"/>
      <c r="CR156" s="145"/>
      <c r="CS156" s="145"/>
      <c r="CT156" s="145"/>
      <c r="CU156" s="145"/>
      <c r="CV156" s="145"/>
      <c r="CW156" s="145"/>
      <c r="CX156" s="145"/>
      <c r="CY156" s="145"/>
      <c r="CZ156" s="145"/>
      <c r="DA156" s="145"/>
      <c r="DB156" s="145">
        <f t="shared" si="116"/>
        <v>0</v>
      </c>
      <c r="DC156" s="147">
        <f t="shared" si="117"/>
        <v>0</v>
      </c>
    </row>
    <row r="157" spans="1:107" s="146" customFormat="1" ht="12.75">
      <c r="A157" s="436" t="s">
        <v>105</v>
      </c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>
        <f>SUM(H157:K157)</f>
        <v>0</v>
      </c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40">
        <f t="shared" si="110"/>
        <v>0</v>
      </c>
      <c r="AP157" s="140">
        <f t="shared" si="104"/>
        <v>0</v>
      </c>
      <c r="AQ157" s="140"/>
      <c r="AR157" s="140"/>
      <c r="AS157" s="140">
        <f t="shared" si="105"/>
        <v>0</v>
      </c>
      <c r="AT157" s="140">
        <f t="shared" si="106"/>
        <v>0</v>
      </c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  <c r="BE157" s="140"/>
      <c r="BF157" s="140"/>
      <c r="BG157" s="140"/>
      <c r="BH157" s="140"/>
      <c r="BI157" s="140">
        <f t="shared" si="88"/>
        <v>0</v>
      </c>
      <c r="BJ157" s="140">
        <f t="shared" si="107"/>
        <v>0</v>
      </c>
      <c r="BK157" s="140"/>
      <c r="BL157" s="140"/>
      <c r="BM157" s="140"/>
      <c r="BN157" s="140"/>
      <c r="BO157" s="140"/>
      <c r="BP157" s="140"/>
      <c r="BQ157" s="140"/>
      <c r="BR157" s="140"/>
      <c r="BS157" s="140"/>
      <c r="BT157" s="140"/>
      <c r="BU157" s="140"/>
      <c r="BV157" s="140"/>
      <c r="BW157" s="140"/>
      <c r="BX157" s="140"/>
      <c r="BY157" s="140"/>
      <c r="BZ157" s="140"/>
      <c r="CA157" s="140"/>
      <c r="CB157" s="140"/>
      <c r="CC157" s="140">
        <f t="shared" si="111"/>
        <v>0</v>
      </c>
      <c r="CD157" s="140">
        <f>G157+O157-CC157</f>
        <v>0</v>
      </c>
      <c r="CE157" s="140">
        <f>AO157+BI157+CC157+AS157</f>
        <v>0</v>
      </c>
      <c r="CF157" s="140">
        <f>AP157+BJ157+CD157+AT157</f>
        <v>0</v>
      </c>
      <c r="CG157" s="141"/>
      <c r="CH157" s="142">
        <f>M157+N157+O157</f>
        <v>0</v>
      </c>
      <c r="CI157" s="143">
        <f>M157+O157+B157+C157+E157+F157+G157+N157</f>
        <v>0</v>
      </c>
      <c r="CJ157" s="144"/>
      <c r="CK157" s="144"/>
      <c r="CL157" s="145"/>
      <c r="CM157" s="145"/>
      <c r="CN157" s="145"/>
      <c r="CO157" s="145"/>
      <c r="CP157" s="145"/>
      <c r="CQ157" s="145"/>
      <c r="CR157" s="145"/>
      <c r="CS157" s="145"/>
      <c r="CT157" s="145"/>
      <c r="CU157" s="145"/>
      <c r="CV157" s="145"/>
      <c r="CW157" s="145"/>
      <c r="CX157" s="145"/>
      <c r="CY157" s="145"/>
      <c r="CZ157" s="145"/>
      <c r="DA157" s="145"/>
      <c r="DB157" s="145">
        <f t="shared" si="116"/>
        <v>0</v>
      </c>
      <c r="DC157" s="147">
        <f>N157+D157-DB157</f>
        <v>0</v>
      </c>
    </row>
    <row r="158" spans="1:107" s="146" customFormat="1" ht="12.75">
      <c r="A158" s="30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>
        <f t="shared" si="118"/>
        <v>0</v>
      </c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40">
        <f t="shared" si="110"/>
        <v>0</v>
      </c>
      <c r="AP158" s="140">
        <f t="shared" si="104"/>
        <v>0</v>
      </c>
      <c r="AQ158" s="140"/>
      <c r="AR158" s="140"/>
      <c r="AS158" s="140">
        <f t="shared" si="105"/>
        <v>0</v>
      </c>
      <c r="AT158" s="140">
        <f t="shared" si="106"/>
        <v>0</v>
      </c>
      <c r="AU158" s="140"/>
      <c r="AV158" s="140"/>
      <c r="AW158" s="140"/>
      <c r="AX158" s="140"/>
      <c r="AY158" s="140"/>
      <c r="AZ158" s="140"/>
      <c r="BA158" s="140"/>
      <c r="BB158" s="140"/>
      <c r="BC158" s="140"/>
      <c r="BD158" s="140"/>
      <c r="BE158" s="140"/>
      <c r="BF158" s="140"/>
      <c r="BG158" s="140"/>
      <c r="BH158" s="140"/>
      <c r="BI158" s="140">
        <f t="shared" si="88"/>
        <v>0</v>
      </c>
      <c r="BJ158" s="140">
        <f t="shared" si="107"/>
        <v>0</v>
      </c>
      <c r="BK158" s="140"/>
      <c r="BL158" s="140"/>
      <c r="BM158" s="140"/>
      <c r="BN158" s="140"/>
      <c r="BO158" s="140"/>
      <c r="BP158" s="140"/>
      <c r="BQ158" s="140"/>
      <c r="BR158" s="140"/>
      <c r="BS158" s="140"/>
      <c r="BT158" s="140"/>
      <c r="BU158" s="140"/>
      <c r="BV158" s="140"/>
      <c r="BW158" s="140"/>
      <c r="BX158" s="140"/>
      <c r="BY158" s="140"/>
      <c r="BZ158" s="140"/>
      <c r="CA158" s="140"/>
      <c r="CB158" s="140"/>
      <c r="CC158" s="140">
        <f t="shared" si="111"/>
        <v>0</v>
      </c>
      <c r="CD158" s="140">
        <f t="shared" si="112"/>
        <v>0</v>
      </c>
      <c r="CE158" s="140">
        <f aca="true" t="shared" si="120" ref="CE158:CF164">AO158+BI158+CC158+AS158</f>
        <v>0</v>
      </c>
      <c r="CF158" s="140">
        <f t="shared" si="120"/>
        <v>0</v>
      </c>
      <c r="CG158" s="141"/>
      <c r="CH158" s="142">
        <f t="shared" si="115"/>
        <v>0</v>
      </c>
      <c r="CI158" s="143">
        <f t="shared" si="119"/>
        <v>0</v>
      </c>
      <c r="CJ158" s="144"/>
      <c r="CK158" s="144"/>
      <c r="CL158" s="145"/>
      <c r="CM158" s="145"/>
      <c r="CN158" s="145"/>
      <c r="CO158" s="145"/>
      <c r="CP158" s="145"/>
      <c r="CQ158" s="145"/>
      <c r="CR158" s="145"/>
      <c r="CS158" s="145"/>
      <c r="CT158" s="145"/>
      <c r="CU158" s="145"/>
      <c r="CV158" s="145"/>
      <c r="CW158" s="145"/>
      <c r="CX158" s="145"/>
      <c r="CY158" s="145"/>
      <c r="CZ158" s="145"/>
      <c r="DA158" s="145"/>
      <c r="DB158" s="145">
        <f t="shared" si="116"/>
        <v>0</v>
      </c>
      <c r="DC158" s="147">
        <f t="shared" si="117"/>
        <v>0</v>
      </c>
    </row>
    <row r="159" spans="1:107" s="146" customFormat="1" ht="12.75">
      <c r="A159" s="30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>
        <f t="shared" si="118"/>
        <v>0</v>
      </c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40">
        <f t="shared" si="110"/>
        <v>0</v>
      </c>
      <c r="AP159" s="140">
        <f t="shared" si="104"/>
        <v>0</v>
      </c>
      <c r="AQ159" s="140"/>
      <c r="AR159" s="140"/>
      <c r="AS159" s="140">
        <f t="shared" si="105"/>
        <v>0</v>
      </c>
      <c r="AT159" s="140">
        <f t="shared" si="106"/>
        <v>0</v>
      </c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>
        <f t="shared" si="88"/>
        <v>0</v>
      </c>
      <c r="BJ159" s="140">
        <f t="shared" si="107"/>
        <v>0</v>
      </c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140"/>
      <c r="BU159" s="140"/>
      <c r="BV159" s="140"/>
      <c r="BW159" s="140"/>
      <c r="BX159" s="140"/>
      <c r="BY159" s="140"/>
      <c r="BZ159" s="140"/>
      <c r="CA159" s="140"/>
      <c r="CB159" s="140"/>
      <c r="CC159" s="140">
        <f t="shared" si="111"/>
        <v>0</v>
      </c>
      <c r="CD159" s="140">
        <f t="shared" si="112"/>
        <v>0</v>
      </c>
      <c r="CE159" s="140">
        <f t="shared" si="120"/>
        <v>0</v>
      </c>
      <c r="CF159" s="140">
        <f t="shared" si="120"/>
        <v>0</v>
      </c>
      <c r="CG159" s="141"/>
      <c r="CH159" s="142">
        <f t="shared" si="115"/>
        <v>0</v>
      </c>
      <c r="CI159" s="143">
        <f t="shared" si="119"/>
        <v>0</v>
      </c>
      <c r="CJ159" s="144"/>
      <c r="CK159" s="144"/>
      <c r="CL159" s="145"/>
      <c r="CM159" s="145"/>
      <c r="CN159" s="145"/>
      <c r="CO159" s="145"/>
      <c r="CP159" s="145"/>
      <c r="CQ159" s="145"/>
      <c r="CR159" s="145"/>
      <c r="CS159" s="145"/>
      <c r="CT159" s="145"/>
      <c r="CU159" s="145"/>
      <c r="CV159" s="145"/>
      <c r="CW159" s="145"/>
      <c r="CX159" s="145"/>
      <c r="CY159" s="145"/>
      <c r="CZ159" s="145"/>
      <c r="DA159" s="145"/>
      <c r="DB159" s="145">
        <f t="shared" si="116"/>
        <v>0</v>
      </c>
      <c r="DC159" s="147">
        <f t="shared" si="117"/>
        <v>0</v>
      </c>
    </row>
    <row r="160" spans="1:107" s="206" customFormat="1" ht="15">
      <c r="A160" s="30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>
        <f t="shared" si="118"/>
        <v>0</v>
      </c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40">
        <f t="shared" si="110"/>
        <v>0</v>
      </c>
      <c r="AP160" s="140">
        <f t="shared" si="104"/>
        <v>0</v>
      </c>
      <c r="AQ160" s="140"/>
      <c r="AR160" s="140"/>
      <c r="AS160" s="140">
        <f t="shared" si="105"/>
        <v>0</v>
      </c>
      <c r="AT160" s="140">
        <f t="shared" si="106"/>
        <v>0</v>
      </c>
      <c r="AU160" s="140"/>
      <c r="AV160" s="140"/>
      <c r="AW160" s="140"/>
      <c r="AX160" s="140"/>
      <c r="AY160" s="140"/>
      <c r="AZ160" s="140"/>
      <c r="BA160" s="140"/>
      <c r="BB160" s="140"/>
      <c r="BC160" s="140"/>
      <c r="BD160" s="140"/>
      <c r="BE160" s="140"/>
      <c r="BF160" s="140"/>
      <c r="BG160" s="140"/>
      <c r="BH160" s="140"/>
      <c r="BI160" s="140">
        <f t="shared" si="88"/>
        <v>0</v>
      </c>
      <c r="BJ160" s="140">
        <f t="shared" si="107"/>
        <v>0</v>
      </c>
      <c r="BK160" s="140"/>
      <c r="BL160" s="140"/>
      <c r="BM160" s="140"/>
      <c r="BN160" s="140"/>
      <c r="BO160" s="140"/>
      <c r="BP160" s="140"/>
      <c r="BQ160" s="140"/>
      <c r="BR160" s="140"/>
      <c r="BS160" s="140"/>
      <c r="BT160" s="140"/>
      <c r="BU160" s="140"/>
      <c r="BV160" s="140"/>
      <c r="BW160" s="140"/>
      <c r="BX160" s="140"/>
      <c r="BY160" s="140"/>
      <c r="BZ160" s="140"/>
      <c r="CA160" s="140"/>
      <c r="CB160" s="140"/>
      <c r="CC160" s="140">
        <f t="shared" si="111"/>
        <v>0</v>
      </c>
      <c r="CD160" s="140">
        <f t="shared" si="112"/>
        <v>0</v>
      </c>
      <c r="CE160" s="140">
        <f t="shared" si="120"/>
        <v>0</v>
      </c>
      <c r="CF160" s="140">
        <f t="shared" si="120"/>
        <v>0</v>
      </c>
      <c r="CG160" s="141"/>
      <c r="CH160" s="142">
        <f t="shared" si="115"/>
        <v>0</v>
      </c>
      <c r="CI160" s="143">
        <f t="shared" si="119"/>
        <v>0</v>
      </c>
      <c r="CJ160" s="144"/>
      <c r="CK160" s="144"/>
      <c r="CL160" s="145"/>
      <c r="CM160" s="145"/>
      <c r="CN160" s="145"/>
      <c r="CO160" s="145"/>
      <c r="CP160" s="145"/>
      <c r="CQ160" s="145"/>
      <c r="CR160" s="145"/>
      <c r="CS160" s="145"/>
      <c r="CT160" s="145"/>
      <c r="CU160" s="145"/>
      <c r="CV160" s="145"/>
      <c r="CW160" s="145"/>
      <c r="CX160" s="145"/>
      <c r="CY160" s="145"/>
      <c r="CZ160" s="145"/>
      <c r="DA160" s="145"/>
      <c r="DB160" s="145">
        <f t="shared" si="116"/>
        <v>0</v>
      </c>
      <c r="DC160" s="147">
        <f t="shared" si="117"/>
        <v>0</v>
      </c>
    </row>
    <row r="161" spans="1:107" s="146" customFormat="1" ht="12.75">
      <c r="A161" s="30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>
        <f t="shared" si="118"/>
        <v>0</v>
      </c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40">
        <f t="shared" si="110"/>
        <v>0</v>
      </c>
      <c r="AP161" s="140">
        <f t="shared" si="104"/>
        <v>0</v>
      </c>
      <c r="AQ161" s="140"/>
      <c r="AR161" s="140"/>
      <c r="AS161" s="140">
        <f t="shared" si="105"/>
        <v>0</v>
      </c>
      <c r="AT161" s="140">
        <f t="shared" si="106"/>
        <v>0</v>
      </c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  <c r="BF161" s="140"/>
      <c r="BG161" s="140"/>
      <c r="BH161" s="140"/>
      <c r="BI161" s="140">
        <f t="shared" si="88"/>
        <v>0</v>
      </c>
      <c r="BJ161" s="140">
        <f t="shared" si="107"/>
        <v>0</v>
      </c>
      <c r="BK161" s="140"/>
      <c r="BL161" s="140"/>
      <c r="BM161" s="140"/>
      <c r="BN161" s="140"/>
      <c r="BO161" s="140"/>
      <c r="BP161" s="140"/>
      <c r="BQ161" s="140"/>
      <c r="BR161" s="140"/>
      <c r="BS161" s="140"/>
      <c r="BT161" s="140"/>
      <c r="BU161" s="140"/>
      <c r="BV161" s="140"/>
      <c r="BW161" s="140"/>
      <c r="BX161" s="140"/>
      <c r="BY161" s="140"/>
      <c r="BZ161" s="140"/>
      <c r="CA161" s="140"/>
      <c r="CB161" s="140"/>
      <c r="CC161" s="140">
        <f t="shared" si="111"/>
        <v>0</v>
      </c>
      <c r="CD161" s="140">
        <f t="shared" si="112"/>
        <v>0</v>
      </c>
      <c r="CE161" s="140">
        <f t="shared" si="120"/>
        <v>0</v>
      </c>
      <c r="CF161" s="140">
        <f t="shared" si="120"/>
        <v>0</v>
      </c>
      <c r="CG161" s="141"/>
      <c r="CH161" s="142">
        <f t="shared" si="115"/>
        <v>0</v>
      </c>
      <c r="CI161" s="143">
        <f t="shared" si="119"/>
        <v>0</v>
      </c>
      <c r="CJ161" s="144"/>
      <c r="CK161" s="144"/>
      <c r="CL161" s="145"/>
      <c r="CM161" s="145"/>
      <c r="CN161" s="145"/>
      <c r="CO161" s="145"/>
      <c r="CP161" s="145"/>
      <c r="CQ161" s="145"/>
      <c r="CR161" s="145"/>
      <c r="CS161" s="145"/>
      <c r="CT161" s="145"/>
      <c r="CU161" s="145"/>
      <c r="CV161" s="145"/>
      <c r="CW161" s="145"/>
      <c r="CX161" s="145"/>
      <c r="CY161" s="145"/>
      <c r="CZ161" s="145"/>
      <c r="DA161" s="145"/>
      <c r="DB161" s="145">
        <f t="shared" si="116"/>
        <v>0</v>
      </c>
      <c r="DC161" s="147">
        <f t="shared" si="117"/>
        <v>0</v>
      </c>
    </row>
    <row r="162" spans="1:107" s="146" customFormat="1" ht="12.75">
      <c r="A162" s="302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>
        <f t="shared" si="118"/>
        <v>0</v>
      </c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40">
        <f t="shared" si="110"/>
        <v>0</v>
      </c>
      <c r="AP162" s="140">
        <f t="shared" si="104"/>
        <v>0</v>
      </c>
      <c r="AQ162" s="140"/>
      <c r="AR162" s="140"/>
      <c r="AS162" s="140">
        <f t="shared" si="105"/>
        <v>0</v>
      </c>
      <c r="AT162" s="140">
        <f t="shared" si="106"/>
        <v>0</v>
      </c>
      <c r="AU162" s="140"/>
      <c r="AV162" s="140"/>
      <c r="AW162" s="140"/>
      <c r="AX162" s="140"/>
      <c r="AY162" s="140"/>
      <c r="AZ162" s="140"/>
      <c r="BA162" s="140"/>
      <c r="BB162" s="140"/>
      <c r="BC162" s="140"/>
      <c r="BD162" s="140"/>
      <c r="BE162" s="140"/>
      <c r="BF162" s="140"/>
      <c r="BG162" s="140"/>
      <c r="BH162" s="140"/>
      <c r="BI162" s="140">
        <f t="shared" si="88"/>
        <v>0</v>
      </c>
      <c r="BJ162" s="140">
        <f t="shared" si="107"/>
        <v>0</v>
      </c>
      <c r="BK162" s="140"/>
      <c r="BL162" s="140"/>
      <c r="BM162" s="140"/>
      <c r="BN162" s="140"/>
      <c r="BO162" s="140"/>
      <c r="BP162" s="140"/>
      <c r="BQ162" s="140"/>
      <c r="BR162" s="140"/>
      <c r="BS162" s="140"/>
      <c r="BT162" s="140"/>
      <c r="BU162" s="140"/>
      <c r="BV162" s="140"/>
      <c r="BW162" s="140"/>
      <c r="BX162" s="140"/>
      <c r="BY162" s="140"/>
      <c r="BZ162" s="140"/>
      <c r="CA162" s="140"/>
      <c r="CB162" s="140"/>
      <c r="CC162" s="140">
        <f t="shared" si="111"/>
        <v>0</v>
      </c>
      <c r="CD162" s="140">
        <f t="shared" si="112"/>
        <v>0</v>
      </c>
      <c r="CE162" s="140">
        <f t="shared" si="120"/>
        <v>0</v>
      </c>
      <c r="CF162" s="140">
        <f t="shared" si="120"/>
        <v>0</v>
      </c>
      <c r="CG162" s="141"/>
      <c r="CH162" s="142">
        <f t="shared" si="115"/>
        <v>0</v>
      </c>
      <c r="CI162" s="143">
        <f t="shared" si="119"/>
        <v>0</v>
      </c>
      <c r="CJ162" s="144"/>
      <c r="CK162" s="144"/>
      <c r="CL162" s="145"/>
      <c r="CM162" s="145"/>
      <c r="CN162" s="145"/>
      <c r="CO162" s="145"/>
      <c r="CP162" s="145"/>
      <c r="CQ162" s="145"/>
      <c r="CR162" s="145"/>
      <c r="CS162" s="145"/>
      <c r="CT162" s="145"/>
      <c r="CU162" s="145"/>
      <c r="CV162" s="145"/>
      <c r="CW162" s="145"/>
      <c r="CX162" s="145"/>
      <c r="CY162" s="145"/>
      <c r="CZ162" s="145"/>
      <c r="DA162" s="145"/>
      <c r="DB162" s="145">
        <f t="shared" si="116"/>
        <v>0</v>
      </c>
      <c r="DC162" s="147">
        <f t="shared" si="117"/>
        <v>0</v>
      </c>
    </row>
    <row r="163" spans="1:107" s="146" customFormat="1" ht="12.75">
      <c r="A163" s="302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>
        <f t="shared" si="118"/>
        <v>0</v>
      </c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40">
        <f t="shared" si="110"/>
        <v>0</v>
      </c>
      <c r="AP163" s="140">
        <f t="shared" si="104"/>
        <v>0</v>
      </c>
      <c r="AQ163" s="140"/>
      <c r="AR163" s="140"/>
      <c r="AS163" s="140">
        <f t="shared" si="105"/>
        <v>0</v>
      </c>
      <c r="AT163" s="140">
        <f t="shared" si="106"/>
        <v>0</v>
      </c>
      <c r="AU163" s="140"/>
      <c r="AV163" s="140"/>
      <c r="AW163" s="140"/>
      <c r="AX163" s="140"/>
      <c r="AY163" s="140"/>
      <c r="AZ163" s="140"/>
      <c r="BA163" s="140"/>
      <c r="BB163" s="140"/>
      <c r="BC163" s="140"/>
      <c r="BD163" s="140"/>
      <c r="BE163" s="140"/>
      <c r="BF163" s="140"/>
      <c r="BG163" s="140"/>
      <c r="BH163" s="140"/>
      <c r="BI163" s="140">
        <f t="shared" si="88"/>
        <v>0</v>
      </c>
      <c r="BJ163" s="140">
        <f t="shared" si="107"/>
        <v>0</v>
      </c>
      <c r="BK163" s="140"/>
      <c r="BL163" s="140"/>
      <c r="BM163" s="140"/>
      <c r="BN163" s="140"/>
      <c r="BO163" s="140"/>
      <c r="BP163" s="140"/>
      <c r="BQ163" s="140"/>
      <c r="BR163" s="140"/>
      <c r="BS163" s="140"/>
      <c r="BT163" s="140"/>
      <c r="BU163" s="140"/>
      <c r="BV163" s="140"/>
      <c r="BW163" s="140"/>
      <c r="BX163" s="140"/>
      <c r="BY163" s="140"/>
      <c r="BZ163" s="140"/>
      <c r="CA163" s="140"/>
      <c r="CB163" s="140"/>
      <c r="CC163" s="140">
        <f t="shared" si="111"/>
        <v>0</v>
      </c>
      <c r="CD163" s="140">
        <f t="shared" si="112"/>
        <v>0</v>
      </c>
      <c r="CE163" s="140">
        <f t="shared" si="120"/>
        <v>0</v>
      </c>
      <c r="CF163" s="140">
        <f t="shared" si="120"/>
        <v>0</v>
      </c>
      <c r="CG163" s="141"/>
      <c r="CH163" s="142">
        <f t="shared" si="115"/>
        <v>0</v>
      </c>
      <c r="CI163" s="143">
        <f t="shared" si="119"/>
        <v>0</v>
      </c>
      <c r="CJ163" s="144"/>
      <c r="CK163" s="144"/>
      <c r="CL163" s="145"/>
      <c r="CM163" s="145"/>
      <c r="CN163" s="145"/>
      <c r="CO163" s="145"/>
      <c r="CP163" s="145"/>
      <c r="CQ163" s="145"/>
      <c r="CR163" s="145"/>
      <c r="CS163" s="145"/>
      <c r="CT163" s="145"/>
      <c r="CU163" s="145"/>
      <c r="CV163" s="145"/>
      <c r="CW163" s="145"/>
      <c r="CX163" s="145"/>
      <c r="CY163" s="145"/>
      <c r="CZ163" s="145"/>
      <c r="DA163" s="145"/>
      <c r="DB163" s="145">
        <f t="shared" si="116"/>
        <v>0</v>
      </c>
      <c r="DC163" s="147">
        <f t="shared" si="117"/>
        <v>0</v>
      </c>
    </row>
    <row r="164" spans="1:107" s="146" customFormat="1" ht="20.25" customHeight="1">
      <c r="A164" s="296" t="s">
        <v>129</v>
      </c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>
        <f t="shared" si="118"/>
        <v>0</v>
      </c>
      <c r="N164" s="123"/>
      <c r="O164" s="123"/>
      <c r="P164" s="123"/>
      <c r="Q164" s="140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40">
        <f t="shared" si="110"/>
        <v>0</v>
      </c>
      <c r="AP164" s="140">
        <f t="shared" si="104"/>
        <v>0</v>
      </c>
      <c r="AQ164" s="140"/>
      <c r="AR164" s="140"/>
      <c r="AS164" s="140">
        <f t="shared" si="105"/>
        <v>0</v>
      </c>
      <c r="AT164" s="140">
        <f t="shared" si="106"/>
        <v>0</v>
      </c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  <c r="BE164" s="140"/>
      <c r="BF164" s="140"/>
      <c r="BG164" s="140"/>
      <c r="BH164" s="140"/>
      <c r="BI164" s="140">
        <f t="shared" si="88"/>
        <v>0</v>
      </c>
      <c r="BJ164" s="140">
        <f t="shared" si="107"/>
        <v>0</v>
      </c>
      <c r="BK164" s="140"/>
      <c r="BL164" s="140"/>
      <c r="BM164" s="140"/>
      <c r="BN164" s="140"/>
      <c r="BO164" s="140"/>
      <c r="BP164" s="140"/>
      <c r="BQ164" s="140"/>
      <c r="BR164" s="140"/>
      <c r="BS164" s="140"/>
      <c r="BT164" s="140"/>
      <c r="BU164" s="140"/>
      <c r="BV164" s="140"/>
      <c r="BW164" s="140"/>
      <c r="BX164" s="140"/>
      <c r="BY164" s="140"/>
      <c r="BZ164" s="140"/>
      <c r="CA164" s="140"/>
      <c r="CB164" s="140"/>
      <c r="CC164" s="140">
        <f t="shared" si="111"/>
        <v>0</v>
      </c>
      <c r="CD164" s="140">
        <f t="shared" si="112"/>
        <v>0</v>
      </c>
      <c r="CE164" s="140">
        <f t="shared" si="120"/>
        <v>0</v>
      </c>
      <c r="CF164" s="140">
        <f t="shared" si="120"/>
        <v>0</v>
      </c>
      <c r="CG164" s="141"/>
      <c r="CH164" s="142">
        <f t="shared" si="115"/>
        <v>0</v>
      </c>
      <c r="CI164" s="143">
        <f t="shared" si="119"/>
        <v>0</v>
      </c>
      <c r="CJ164" s="144"/>
      <c r="CK164" s="144"/>
      <c r="CL164" s="145"/>
      <c r="CM164" s="145"/>
      <c r="CN164" s="145"/>
      <c r="CO164" s="145"/>
      <c r="CP164" s="145"/>
      <c r="CQ164" s="145"/>
      <c r="CR164" s="145"/>
      <c r="CS164" s="145"/>
      <c r="CT164" s="145"/>
      <c r="CU164" s="145"/>
      <c r="CV164" s="145"/>
      <c r="CW164" s="145"/>
      <c r="CX164" s="145"/>
      <c r="CY164" s="145"/>
      <c r="CZ164" s="145"/>
      <c r="DA164" s="145"/>
      <c r="DB164" s="145">
        <f t="shared" si="116"/>
        <v>0</v>
      </c>
      <c r="DC164" s="147">
        <f t="shared" si="117"/>
        <v>0</v>
      </c>
    </row>
    <row r="165" spans="1:107" s="146" customFormat="1" ht="20.25" customHeight="1">
      <c r="A165" s="296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40"/>
      <c r="AP165" s="140">
        <f t="shared" si="104"/>
        <v>0</v>
      </c>
      <c r="AQ165" s="140"/>
      <c r="AR165" s="140"/>
      <c r="AS165" s="140">
        <f t="shared" si="105"/>
        <v>0</v>
      </c>
      <c r="AT165" s="140">
        <f t="shared" si="106"/>
        <v>0</v>
      </c>
      <c r="AU165" s="140"/>
      <c r="AV165" s="140"/>
      <c r="AW165" s="140"/>
      <c r="AX165" s="140"/>
      <c r="AY165" s="140"/>
      <c r="AZ165" s="140"/>
      <c r="BA165" s="140"/>
      <c r="BB165" s="140"/>
      <c r="BC165" s="140"/>
      <c r="BD165" s="140"/>
      <c r="BE165" s="140"/>
      <c r="BF165" s="140"/>
      <c r="BG165" s="140"/>
      <c r="BH165" s="140"/>
      <c r="BI165" s="140"/>
      <c r="BJ165" s="140">
        <f t="shared" si="107"/>
        <v>0</v>
      </c>
      <c r="BK165" s="140"/>
      <c r="BL165" s="140"/>
      <c r="BM165" s="140"/>
      <c r="BN165" s="140"/>
      <c r="BO165" s="140"/>
      <c r="BP165" s="140"/>
      <c r="BQ165" s="140"/>
      <c r="BR165" s="140"/>
      <c r="BS165" s="140"/>
      <c r="BT165" s="140"/>
      <c r="BU165" s="140"/>
      <c r="BV165" s="140"/>
      <c r="BW165" s="140"/>
      <c r="BX165" s="140"/>
      <c r="BY165" s="140"/>
      <c r="BZ165" s="140"/>
      <c r="CA165" s="140"/>
      <c r="CB165" s="140"/>
      <c r="CC165" s="140"/>
      <c r="CD165" s="140"/>
      <c r="CE165" s="140"/>
      <c r="CF165" s="140"/>
      <c r="CG165" s="141"/>
      <c r="CH165" s="142"/>
      <c r="CI165" s="143"/>
      <c r="CJ165" s="144"/>
      <c r="CK165" s="144"/>
      <c r="CL165" s="145"/>
      <c r="CM165" s="145"/>
      <c r="CN165" s="145"/>
      <c r="CO165" s="145"/>
      <c r="CP165" s="145"/>
      <c r="CQ165" s="145"/>
      <c r="CR165" s="145"/>
      <c r="CS165" s="145"/>
      <c r="CT165" s="145"/>
      <c r="CU165" s="145"/>
      <c r="CV165" s="145"/>
      <c r="CW165" s="145"/>
      <c r="CX165" s="145"/>
      <c r="CY165" s="145"/>
      <c r="CZ165" s="145"/>
      <c r="DA165" s="145"/>
      <c r="DB165" s="145"/>
      <c r="DC165" s="147"/>
    </row>
    <row r="166" spans="1:107" s="146" customFormat="1" ht="20.25" customHeight="1">
      <c r="A166" s="296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40"/>
      <c r="AP166" s="140">
        <f t="shared" si="104"/>
        <v>0</v>
      </c>
      <c r="AQ166" s="140"/>
      <c r="AR166" s="140"/>
      <c r="AS166" s="140">
        <f t="shared" si="105"/>
        <v>0</v>
      </c>
      <c r="AT166" s="140">
        <f t="shared" si="106"/>
        <v>0</v>
      </c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  <c r="BF166" s="140"/>
      <c r="BG166" s="140"/>
      <c r="BH166" s="140"/>
      <c r="BI166" s="140"/>
      <c r="BJ166" s="140">
        <f t="shared" si="107"/>
        <v>0</v>
      </c>
      <c r="BK166" s="140"/>
      <c r="BL166" s="140"/>
      <c r="BM166" s="140"/>
      <c r="BN166" s="140"/>
      <c r="BO166" s="140"/>
      <c r="BP166" s="140"/>
      <c r="BQ166" s="140"/>
      <c r="BR166" s="140"/>
      <c r="BS166" s="140"/>
      <c r="BT166" s="140"/>
      <c r="BU166" s="140"/>
      <c r="BV166" s="140"/>
      <c r="BW166" s="140"/>
      <c r="BX166" s="140"/>
      <c r="BY166" s="140"/>
      <c r="BZ166" s="140"/>
      <c r="CA166" s="140"/>
      <c r="CB166" s="140"/>
      <c r="CC166" s="140"/>
      <c r="CD166" s="140"/>
      <c r="CE166" s="140"/>
      <c r="CF166" s="140"/>
      <c r="CG166" s="141"/>
      <c r="CH166" s="142"/>
      <c r="CI166" s="143"/>
      <c r="CJ166" s="144"/>
      <c r="CK166" s="144"/>
      <c r="CL166" s="145"/>
      <c r="CM166" s="145"/>
      <c r="CN166" s="145"/>
      <c r="CO166" s="145"/>
      <c r="CP166" s="145"/>
      <c r="CQ166" s="145"/>
      <c r="CR166" s="145"/>
      <c r="CS166" s="145"/>
      <c r="CT166" s="145"/>
      <c r="CU166" s="145"/>
      <c r="CV166" s="145"/>
      <c r="CW166" s="145"/>
      <c r="CX166" s="145"/>
      <c r="CY166" s="145"/>
      <c r="CZ166" s="145"/>
      <c r="DA166" s="145"/>
      <c r="DB166" s="145"/>
      <c r="DC166" s="147"/>
    </row>
    <row r="167" spans="1:107" s="146" customFormat="1" ht="12.75">
      <c r="A167" s="300" t="s">
        <v>122</v>
      </c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>
        <f>SUM(H167:K167)</f>
        <v>0</v>
      </c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40">
        <f>SUM(Q167:AN167)</f>
        <v>0</v>
      </c>
      <c r="AP167" s="140">
        <f t="shared" si="104"/>
        <v>0</v>
      </c>
      <c r="AQ167" s="140"/>
      <c r="AR167" s="140"/>
      <c r="AS167" s="140">
        <f t="shared" si="105"/>
        <v>0</v>
      </c>
      <c r="AT167" s="140">
        <f t="shared" si="106"/>
        <v>0</v>
      </c>
      <c r="AU167" s="140"/>
      <c r="AV167" s="140"/>
      <c r="AW167" s="140"/>
      <c r="AX167" s="140"/>
      <c r="AY167" s="140"/>
      <c r="AZ167" s="140"/>
      <c r="BA167" s="140"/>
      <c r="BB167" s="140"/>
      <c r="BC167" s="140"/>
      <c r="BD167" s="140"/>
      <c r="BE167" s="140"/>
      <c r="BF167" s="140"/>
      <c r="BG167" s="140"/>
      <c r="BH167" s="140"/>
      <c r="BI167" s="140">
        <f>SUM(AU167:BG167)</f>
        <v>0</v>
      </c>
      <c r="BJ167" s="140">
        <f t="shared" si="107"/>
        <v>0</v>
      </c>
      <c r="BK167" s="140"/>
      <c r="BL167" s="140"/>
      <c r="BM167" s="140"/>
      <c r="BN167" s="140"/>
      <c r="BO167" s="140"/>
      <c r="BP167" s="140"/>
      <c r="BQ167" s="140"/>
      <c r="BR167" s="140"/>
      <c r="BS167" s="140"/>
      <c r="BT167" s="140"/>
      <c r="BU167" s="140"/>
      <c r="BV167" s="140"/>
      <c r="BW167" s="140"/>
      <c r="BX167" s="140"/>
      <c r="BY167" s="140"/>
      <c r="BZ167" s="140"/>
      <c r="CA167" s="140"/>
      <c r="CB167" s="140"/>
      <c r="CC167" s="140">
        <f>SUM(BK167:CB167)</f>
        <v>0</v>
      </c>
      <c r="CD167" s="140">
        <f>G167+O167-CC167</f>
        <v>0</v>
      </c>
      <c r="CE167" s="140">
        <f>AO167+BI167+CC167+AS167</f>
        <v>0</v>
      </c>
      <c r="CF167" s="140">
        <f>AP167+BJ167+CD167+AT167</f>
        <v>0</v>
      </c>
      <c r="CG167" s="141"/>
      <c r="CH167" s="142">
        <f>M167+N167+O167</f>
        <v>0</v>
      </c>
      <c r="CI167" s="143">
        <f>M167+O167+B167+C167+E167+F167+G167+N167</f>
        <v>0</v>
      </c>
      <c r="CJ167" s="144"/>
      <c r="CK167" s="144"/>
      <c r="CL167" s="145"/>
      <c r="CM167" s="145"/>
      <c r="CN167" s="145"/>
      <c r="CO167" s="145"/>
      <c r="CP167" s="145"/>
      <c r="CQ167" s="145"/>
      <c r="CR167" s="145"/>
      <c r="CS167" s="145"/>
      <c r="CT167" s="145"/>
      <c r="CU167" s="145"/>
      <c r="CV167" s="145"/>
      <c r="CW167" s="145"/>
      <c r="CX167" s="145"/>
      <c r="CY167" s="145"/>
      <c r="CZ167" s="145"/>
      <c r="DA167" s="145"/>
      <c r="DB167" s="145">
        <f>SUM(CL167:DA167)</f>
        <v>0</v>
      </c>
      <c r="DC167" s="147">
        <f>N167+D167-DB167</f>
        <v>0</v>
      </c>
    </row>
    <row r="168" spans="1:107" s="146" customFormat="1" ht="12.75">
      <c r="A168" s="300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40"/>
      <c r="AP168" s="140">
        <f t="shared" si="104"/>
        <v>0</v>
      </c>
      <c r="AQ168" s="140"/>
      <c r="AR168" s="140"/>
      <c r="AS168" s="140">
        <f t="shared" si="105"/>
        <v>0</v>
      </c>
      <c r="AT168" s="140">
        <f t="shared" si="106"/>
        <v>0</v>
      </c>
      <c r="AU168" s="140"/>
      <c r="AV168" s="140"/>
      <c r="AW168" s="140"/>
      <c r="AX168" s="140"/>
      <c r="AY168" s="140"/>
      <c r="AZ168" s="140"/>
      <c r="BA168" s="140"/>
      <c r="BB168" s="140"/>
      <c r="BC168" s="140"/>
      <c r="BD168" s="140"/>
      <c r="BE168" s="140"/>
      <c r="BF168" s="140"/>
      <c r="BG168" s="140"/>
      <c r="BH168" s="140"/>
      <c r="BI168" s="140"/>
      <c r="BJ168" s="140">
        <f t="shared" si="107"/>
        <v>0</v>
      </c>
      <c r="BK168" s="140"/>
      <c r="BL168" s="140"/>
      <c r="BM168" s="140"/>
      <c r="BN168" s="140"/>
      <c r="BO168" s="140"/>
      <c r="BP168" s="140"/>
      <c r="BQ168" s="140"/>
      <c r="BR168" s="140"/>
      <c r="BS168" s="140"/>
      <c r="BT168" s="140"/>
      <c r="BU168" s="140"/>
      <c r="BV168" s="140"/>
      <c r="BW168" s="140"/>
      <c r="BX168" s="140"/>
      <c r="BY168" s="140"/>
      <c r="BZ168" s="140"/>
      <c r="CA168" s="140"/>
      <c r="CB168" s="140"/>
      <c r="CC168" s="140"/>
      <c r="CD168" s="140"/>
      <c r="CE168" s="140"/>
      <c r="CF168" s="140"/>
      <c r="CG168" s="141"/>
      <c r="CH168" s="142"/>
      <c r="CI168" s="143"/>
      <c r="CJ168" s="144"/>
      <c r="CK168" s="144"/>
      <c r="CL168" s="145"/>
      <c r="CM168" s="145"/>
      <c r="CN168" s="145"/>
      <c r="CO168" s="145"/>
      <c r="CP168" s="145"/>
      <c r="CQ168" s="145"/>
      <c r="CR168" s="145"/>
      <c r="CS168" s="145"/>
      <c r="CT168" s="145"/>
      <c r="CU168" s="145"/>
      <c r="CV168" s="145"/>
      <c r="CW168" s="145"/>
      <c r="CX168" s="145"/>
      <c r="CY168" s="145"/>
      <c r="CZ168" s="145"/>
      <c r="DA168" s="145"/>
      <c r="DB168" s="145"/>
      <c r="DC168" s="147"/>
    </row>
    <row r="169" spans="1:107" s="208" customFormat="1" ht="26.25" customHeight="1">
      <c r="A169" s="437" t="s">
        <v>121</v>
      </c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>
        <f>SUM(H169:K169)</f>
        <v>0</v>
      </c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40">
        <f aca="true" t="shared" si="121" ref="AO169:AO194">SUM(Q169:AN169)</f>
        <v>0</v>
      </c>
      <c r="AP169" s="140">
        <f t="shared" si="104"/>
        <v>0</v>
      </c>
      <c r="AQ169" s="140"/>
      <c r="AR169" s="140"/>
      <c r="AS169" s="140">
        <f t="shared" si="105"/>
        <v>0</v>
      </c>
      <c r="AT169" s="140">
        <f t="shared" si="106"/>
        <v>0</v>
      </c>
      <c r="AU169" s="140"/>
      <c r="AV169" s="140"/>
      <c r="AW169" s="140"/>
      <c r="AX169" s="140"/>
      <c r="AY169" s="140"/>
      <c r="AZ169" s="140"/>
      <c r="BA169" s="140"/>
      <c r="BB169" s="140"/>
      <c r="BC169" s="140"/>
      <c r="BD169" s="140"/>
      <c r="BE169" s="140"/>
      <c r="BF169" s="140"/>
      <c r="BG169" s="140"/>
      <c r="BH169" s="140"/>
      <c r="BI169" s="140">
        <f aca="true" t="shared" si="122" ref="BI169:BI194">SUM(AU169:BG169)</f>
        <v>0</v>
      </c>
      <c r="BJ169" s="140">
        <f t="shared" si="107"/>
        <v>0</v>
      </c>
      <c r="BK169" s="140"/>
      <c r="BL169" s="140"/>
      <c r="BM169" s="140"/>
      <c r="BN169" s="140"/>
      <c r="BO169" s="140"/>
      <c r="BP169" s="140"/>
      <c r="BQ169" s="140"/>
      <c r="BR169" s="140"/>
      <c r="BS169" s="140"/>
      <c r="BT169" s="140"/>
      <c r="BU169" s="140"/>
      <c r="BV169" s="140"/>
      <c r="BW169" s="140"/>
      <c r="BX169" s="140"/>
      <c r="BY169" s="140"/>
      <c r="BZ169" s="140"/>
      <c r="CA169" s="140"/>
      <c r="CB169" s="140"/>
      <c r="CC169" s="140">
        <f>SUM(BK169:CB169)</f>
        <v>0</v>
      </c>
      <c r="CD169" s="140">
        <f>G169+O169-CC169</f>
        <v>0</v>
      </c>
      <c r="CE169" s="140">
        <f aca="true" t="shared" si="123" ref="CE169:CE179">AO169+BI169+CC169+AS169</f>
        <v>0</v>
      </c>
      <c r="CF169" s="140">
        <f aca="true" t="shared" si="124" ref="CF169:CF179">AP169+BJ169+CD169+AT169</f>
        <v>0</v>
      </c>
      <c r="CG169" s="141"/>
      <c r="CH169" s="142">
        <f>M169+N169+O169</f>
        <v>0</v>
      </c>
      <c r="CI169" s="143">
        <f>M169+O169+B169+C169+E169+F169+G169+N169</f>
        <v>0</v>
      </c>
      <c r="CJ169" s="144"/>
      <c r="CK169" s="144"/>
      <c r="CL169" s="145"/>
      <c r="CM169" s="145"/>
      <c r="CN169" s="145"/>
      <c r="CO169" s="145"/>
      <c r="CP169" s="145"/>
      <c r="CQ169" s="145"/>
      <c r="CR169" s="145"/>
      <c r="CS169" s="145"/>
      <c r="CT169" s="145"/>
      <c r="CU169" s="145"/>
      <c r="CV169" s="145"/>
      <c r="CW169" s="145"/>
      <c r="CX169" s="145"/>
      <c r="CY169" s="145"/>
      <c r="CZ169" s="145"/>
      <c r="DA169" s="145"/>
      <c r="DB169" s="145">
        <f aca="true" t="shared" si="125" ref="DB169:DB192">SUM(CL169:DA169)</f>
        <v>0</v>
      </c>
      <c r="DC169" s="147">
        <f>N169+D169-DB169</f>
        <v>0</v>
      </c>
    </row>
    <row r="170" spans="1:107" s="146" customFormat="1" ht="12.75">
      <c r="A170" s="300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>
        <f aca="true" t="shared" si="126" ref="M170:M194">SUM(H170:K170)</f>
        <v>0</v>
      </c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40">
        <f t="shared" si="121"/>
        <v>0</v>
      </c>
      <c r="AP170" s="140">
        <f t="shared" si="104"/>
        <v>0</v>
      </c>
      <c r="AQ170" s="140"/>
      <c r="AR170" s="140"/>
      <c r="AS170" s="140">
        <f t="shared" si="105"/>
        <v>0</v>
      </c>
      <c r="AT170" s="140">
        <f t="shared" si="106"/>
        <v>0</v>
      </c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/>
      <c r="BH170" s="140"/>
      <c r="BI170" s="140">
        <f t="shared" si="122"/>
        <v>0</v>
      </c>
      <c r="BJ170" s="140">
        <f t="shared" si="107"/>
        <v>0</v>
      </c>
      <c r="BK170" s="140"/>
      <c r="BL170" s="140"/>
      <c r="BM170" s="140"/>
      <c r="BN170" s="140"/>
      <c r="BO170" s="140"/>
      <c r="BP170" s="140"/>
      <c r="BQ170" s="140"/>
      <c r="BR170" s="140"/>
      <c r="BS170" s="140"/>
      <c r="BT170" s="140"/>
      <c r="BU170" s="140"/>
      <c r="BV170" s="140"/>
      <c r="BW170" s="140"/>
      <c r="BX170" s="140"/>
      <c r="BY170" s="140"/>
      <c r="BZ170" s="140"/>
      <c r="CA170" s="140"/>
      <c r="CB170" s="140"/>
      <c r="CC170" s="140">
        <f>SUM(BK170:CB170)</f>
        <v>0</v>
      </c>
      <c r="CD170" s="140">
        <f aca="true" t="shared" si="127" ref="CD170:CD192">G170+O170-CC170</f>
        <v>0</v>
      </c>
      <c r="CE170" s="140">
        <f t="shared" si="123"/>
        <v>0</v>
      </c>
      <c r="CF170" s="140">
        <f t="shared" si="124"/>
        <v>0</v>
      </c>
      <c r="CG170" s="141"/>
      <c r="CH170" s="142">
        <f aca="true" t="shared" si="128" ref="CH170:CH194">M170+N170+O170</f>
        <v>0</v>
      </c>
      <c r="CI170" s="143">
        <f aca="true" t="shared" si="129" ref="CI170:CI182">M170+O170+B170+C170+E170+F170+G170+N170</f>
        <v>0</v>
      </c>
      <c r="CJ170" s="144"/>
      <c r="CK170" s="144"/>
      <c r="CL170" s="145"/>
      <c r="CM170" s="145"/>
      <c r="CN170" s="145"/>
      <c r="CO170" s="145"/>
      <c r="CP170" s="145"/>
      <c r="CQ170" s="145"/>
      <c r="CR170" s="145"/>
      <c r="CS170" s="145"/>
      <c r="CT170" s="145"/>
      <c r="CU170" s="145"/>
      <c r="CV170" s="145"/>
      <c r="CW170" s="145"/>
      <c r="CX170" s="145"/>
      <c r="CY170" s="145"/>
      <c r="CZ170" s="145"/>
      <c r="DA170" s="145"/>
      <c r="DB170" s="145">
        <f t="shared" si="125"/>
        <v>0</v>
      </c>
      <c r="DC170" s="147">
        <f aca="true" t="shared" si="130" ref="DC170:DC192">N170+D170-DB170</f>
        <v>0</v>
      </c>
    </row>
    <row r="171" spans="1:107" s="146" customFormat="1" ht="12.75">
      <c r="A171" s="300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>
        <f t="shared" si="126"/>
        <v>0</v>
      </c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40">
        <f t="shared" si="121"/>
        <v>0</v>
      </c>
      <c r="AP171" s="140">
        <f t="shared" si="104"/>
        <v>0</v>
      </c>
      <c r="AQ171" s="140"/>
      <c r="AR171" s="140"/>
      <c r="AS171" s="140">
        <f t="shared" si="105"/>
        <v>0</v>
      </c>
      <c r="AT171" s="140">
        <f t="shared" si="106"/>
        <v>0</v>
      </c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>
        <f t="shared" si="122"/>
        <v>0</v>
      </c>
      <c r="BJ171" s="140">
        <f t="shared" si="107"/>
        <v>0</v>
      </c>
      <c r="BK171" s="140"/>
      <c r="BL171" s="140"/>
      <c r="BM171" s="140"/>
      <c r="BN171" s="140"/>
      <c r="BO171" s="140"/>
      <c r="BP171" s="140"/>
      <c r="BQ171" s="140"/>
      <c r="BR171" s="140"/>
      <c r="BS171" s="140"/>
      <c r="BT171" s="140"/>
      <c r="BU171" s="140"/>
      <c r="BV171" s="140"/>
      <c r="BW171" s="140"/>
      <c r="BX171" s="140"/>
      <c r="BY171" s="140"/>
      <c r="BZ171" s="140"/>
      <c r="CA171" s="140"/>
      <c r="CB171" s="140"/>
      <c r="CC171" s="140">
        <f>SUM(BK171:CB171)</f>
        <v>0</v>
      </c>
      <c r="CD171" s="140">
        <f t="shared" si="127"/>
        <v>0</v>
      </c>
      <c r="CE171" s="140">
        <f t="shared" si="123"/>
        <v>0</v>
      </c>
      <c r="CF171" s="140">
        <f t="shared" si="124"/>
        <v>0</v>
      </c>
      <c r="CG171" s="141"/>
      <c r="CH171" s="142">
        <f t="shared" si="128"/>
        <v>0</v>
      </c>
      <c r="CI171" s="143">
        <f t="shared" si="129"/>
        <v>0</v>
      </c>
      <c r="CJ171" s="144"/>
      <c r="CK171" s="144"/>
      <c r="CL171" s="145"/>
      <c r="CM171" s="145"/>
      <c r="CN171" s="145"/>
      <c r="CO171" s="145"/>
      <c r="CP171" s="145"/>
      <c r="CQ171" s="145"/>
      <c r="CR171" s="145"/>
      <c r="CS171" s="145"/>
      <c r="CT171" s="145"/>
      <c r="CU171" s="145"/>
      <c r="CV171" s="145"/>
      <c r="CW171" s="145"/>
      <c r="CX171" s="145"/>
      <c r="CY171" s="145"/>
      <c r="CZ171" s="145"/>
      <c r="DA171" s="145"/>
      <c r="DB171" s="145">
        <f t="shared" si="125"/>
        <v>0</v>
      </c>
      <c r="DC171" s="147">
        <f t="shared" si="130"/>
        <v>0</v>
      </c>
    </row>
    <row r="172" spans="1:107" s="146" customFormat="1" ht="12.75">
      <c r="A172" s="300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>
        <f t="shared" si="126"/>
        <v>0</v>
      </c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40">
        <f t="shared" si="121"/>
        <v>0</v>
      </c>
      <c r="AP172" s="140">
        <f t="shared" si="104"/>
        <v>0</v>
      </c>
      <c r="AQ172" s="140"/>
      <c r="AR172" s="140"/>
      <c r="AS172" s="140">
        <f t="shared" si="105"/>
        <v>0</v>
      </c>
      <c r="AT172" s="140">
        <f t="shared" si="106"/>
        <v>0</v>
      </c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>
        <f t="shared" si="122"/>
        <v>0</v>
      </c>
      <c r="BJ172" s="140">
        <f t="shared" si="107"/>
        <v>0</v>
      </c>
      <c r="BK172" s="140"/>
      <c r="BL172" s="140"/>
      <c r="BM172" s="140"/>
      <c r="BN172" s="140"/>
      <c r="BO172" s="140"/>
      <c r="BP172" s="140"/>
      <c r="BQ172" s="140"/>
      <c r="BR172" s="140"/>
      <c r="BS172" s="140"/>
      <c r="BT172" s="140"/>
      <c r="BU172" s="140"/>
      <c r="BV172" s="140"/>
      <c r="BW172" s="140"/>
      <c r="BX172" s="140"/>
      <c r="BY172" s="140"/>
      <c r="BZ172" s="140"/>
      <c r="CA172" s="140"/>
      <c r="CB172" s="140"/>
      <c r="CC172" s="140">
        <f>SUM(BK172:CB172)</f>
        <v>0</v>
      </c>
      <c r="CD172" s="140">
        <f t="shared" si="127"/>
        <v>0</v>
      </c>
      <c r="CE172" s="140">
        <f t="shared" si="123"/>
        <v>0</v>
      </c>
      <c r="CF172" s="140">
        <f t="shared" si="124"/>
        <v>0</v>
      </c>
      <c r="CG172" s="141"/>
      <c r="CH172" s="142">
        <f t="shared" si="128"/>
        <v>0</v>
      </c>
      <c r="CI172" s="143">
        <f t="shared" si="129"/>
        <v>0</v>
      </c>
      <c r="CJ172" s="144"/>
      <c r="CK172" s="144"/>
      <c r="CL172" s="145"/>
      <c r="CM172" s="145"/>
      <c r="CN172" s="145"/>
      <c r="CO172" s="145"/>
      <c r="CP172" s="145"/>
      <c r="CQ172" s="145"/>
      <c r="CR172" s="145"/>
      <c r="CS172" s="145"/>
      <c r="CT172" s="145"/>
      <c r="CU172" s="145"/>
      <c r="CV172" s="145"/>
      <c r="CW172" s="145"/>
      <c r="CX172" s="145"/>
      <c r="CY172" s="145"/>
      <c r="CZ172" s="145"/>
      <c r="DA172" s="145"/>
      <c r="DB172" s="145">
        <f t="shared" si="125"/>
        <v>0</v>
      </c>
      <c r="DC172" s="147">
        <f t="shared" si="130"/>
        <v>0</v>
      </c>
    </row>
    <row r="173" spans="1:107" s="146" customFormat="1" ht="12.75">
      <c r="A173" s="300" t="s">
        <v>132</v>
      </c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>
        <f t="shared" si="126"/>
        <v>0</v>
      </c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40">
        <f t="shared" si="121"/>
        <v>0</v>
      </c>
      <c r="AP173" s="140">
        <f t="shared" si="104"/>
        <v>0</v>
      </c>
      <c r="AQ173" s="140"/>
      <c r="AR173" s="140"/>
      <c r="AS173" s="140">
        <f t="shared" si="105"/>
        <v>0</v>
      </c>
      <c r="AT173" s="140">
        <f t="shared" si="106"/>
        <v>0</v>
      </c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  <c r="BF173" s="140"/>
      <c r="BG173" s="140"/>
      <c r="BH173" s="140"/>
      <c r="BI173" s="140">
        <f t="shared" si="122"/>
        <v>0</v>
      </c>
      <c r="BJ173" s="140">
        <f t="shared" si="107"/>
        <v>0</v>
      </c>
      <c r="BK173" s="140"/>
      <c r="BL173" s="140"/>
      <c r="BM173" s="140"/>
      <c r="BN173" s="140"/>
      <c r="BO173" s="140"/>
      <c r="BP173" s="140"/>
      <c r="BQ173" s="140"/>
      <c r="BR173" s="140"/>
      <c r="BS173" s="140"/>
      <c r="BT173" s="140"/>
      <c r="BU173" s="140"/>
      <c r="BV173" s="140"/>
      <c r="BW173" s="140"/>
      <c r="BX173" s="140"/>
      <c r="BY173" s="140"/>
      <c r="BZ173" s="140"/>
      <c r="CA173" s="140"/>
      <c r="CB173" s="140"/>
      <c r="CC173" s="140"/>
      <c r="CD173" s="140">
        <f t="shared" si="127"/>
        <v>0</v>
      </c>
      <c r="CE173" s="140">
        <f t="shared" si="123"/>
        <v>0</v>
      </c>
      <c r="CF173" s="140">
        <f t="shared" si="124"/>
        <v>0</v>
      </c>
      <c r="CG173" s="141"/>
      <c r="CH173" s="142">
        <f t="shared" si="128"/>
        <v>0</v>
      </c>
      <c r="CI173" s="143">
        <f t="shared" si="129"/>
        <v>0</v>
      </c>
      <c r="CJ173" s="144"/>
      <c r="CK173" s="144"/>
      <c r="CL173" s="145"/>
      <c r="CM173" s="145"/>
      <c r="CN173" s="145"/>
      <c r="CO173" s="145"/>
      <c r="CP173" s="145"/>
      <c r="CQ173" s="145"/>
      <c r="CR173" s="145"/>
      <c r="CS173" s="145"/>
      <c r="CT173" s="145"/>
      <c r="CU173" s="145"/>
      <c r="CV173" s="145"/>
      <c r="CW173" s="145"/>
      <c r="CX173" s="145"/>
      <c r="CY173" s="145"/>
      <c r="CZ173" s="145"/>
      <c r="DA173" s="145"/>
      <c r="DB173" s="145">
        <f t="shared" si="125"/>
        <v>0</v>
      </c>
      <c r="DC173" s="147">
        <f t="shared" si="130"/>
        <v>0</v>
      </c>
    </row>
    <row r="174" spans="1:107" s="146" customFormat="1" ht="18" customHeight="1">
      <c r="A174" s="300" t="s">
        <v>133</v>
      </c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>
        <f>SUM(H174:K174)</f>
        <v>0</v>
      </c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40">
        <f>SUM(Q174:AN174)</f>
        <v>0</v>
      </c>
      <c r="AP174" s="140">
        <f t="shared" si="104"/>
        <v>0</v>
      </c>
      <c r="AQ174" s="140"/>
      <c r="AR174" s="140"/>
      <c r="AS174" s="140">
        <f t="shared" si="105"/>
        <v>0</v>
      </c>
      <c r="AT174" s="140">
        <f t="shared" si="106"/>
        <v>0</v>
      </c>
      <c r="AU174" s="140"/>
      <c r="AV174" s="140"/>
      <c r="AW174" s="140"/>
      <c r="AX174" s="140"/>
      <c r="AY174" s="140"/>
      <c r="AZ174" s="140"/>
      <c r="BA174" s="140"/>
      <c r="BB174" s="140"/>
      <c r="BC174" s="140"/>
      <c r="BD174" s="140"/>
      <c r="BE174" s="140"/>
      <c r="BF174" s="140"/>
      <c r="BG174" s="140"/>
      <c r="BH174" s="140"/>
      <c r="BI174" s="140">
        <f>SUM(AU174:BG174)</f>
        <v>0</v>
      </c>
      <c r="BJ174" s="140">
        <f t="shared" si="107"/>
        <v>0</v>
      </c>
      <c r="BK174" s="140"/>
      <c r="BL174" s="140"/>
      <c r="BM174" s="140"/>
      <c r="BN174" s="140"/>
      <c r="BO174" s="140"/>
      <c r="BP174" s="140"/>
      <c r="BQ174" s="140"/>
      <c r="BR174" s="140"/>
      <c r="BS174" s="140"/>
      <c r="BT174" s="140"/>
      <c r="BU174" s="140"/>
      <c r="BV174" s="140"/>
      <c r="BW174" s="140"/>
      <c r="BX174" s="140"/>
      <c r="BY174" s="140"/>
      <c r="BZ174" s="140"/>
      <c r="CA174" s="140"/>
      <c r="CB174" s="140"/>
      <c r="CC174" s="140">
        <f>SUM(BK174:CB174)</f>
        <v>0</v>
      </c>
      <c r="CD174" s="140">
        <f>G174+O174-CC174</f>
        <v>0</v>
      </c>
      <c r="CE174" s="140">
        <f t="shared" si="123"/>
        <v>0</v>
      </c>
      <c r="CF174" s="140">
        <f t="shared" si="124"/>
        <v>0</v>
      </c>
      <c r="CG174" s="141"/>
      <c r="CH174" s="142">
        <f>M174+N174+O174</f>
        <v>0</v>
      </c>
      <c r="CI174" s="143">
        <f>M174+O174+B174+C174+E174+F174+G174+N174</f>
        <v>0</v>
      </c>
      <c r="CJ174" s="144"/>
      <c r="CK174" s="144"/>
      <c r="CL174" s="145"/>
      <c r="CM174" s="145"/>
      <c r="CN174" s="145"/>
      <c r="CO174" s="145"/>
      <c r="CP174" s="145"/>
      <c r="CQ174" s="145"/>
      <c r="CR174" s="145"/>
      <c r="CS174" s="145"/>
      <c r="CT174" s="145"/>
      <c r="CU174" s="145"/>
      <c r="CV174" s="145"/>
      <c r="CW174" s="145"/>
      <c r="CX174" s="145"/>
      <c r="CY174" s="145"/>
      <c r="CZ174" s="145"/>
      <c r="DA174" s="145"/>
      <c r="DB174" s="145">
        <f>SUM(CL174:DA174)</f>
        <v>0</v>
      </c>
      <c r="DC174" s="147">
        <f>N174+D174-DB174</f>
        <v>0</v>
      </c>
    </row>
    <row r="175" spans="1:107" s="146" customFormat="1" ht="12.75">
      <c r="A175" s="438" t="s">
        <v>134</v>
      </c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39">
        <f>SUM(H175:K175)</f>
        <v>0</v>
      </c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40">
        <f>SUM(Q175:AN175)</f>
        <v>0</v>
      </c>
      <c r="AP175" s="140">
        <f t="shared" si="104"/>
        <v>0</v>
      </c>
      <c r="AQ175" s="140"/>
      <c r="AR175" s="140"/>
      <c r="AS175" s="140">
        <f t="shared" si="105"/>
        <v>0</v>
      </c>
      <c r="AT175" s="140">
        <f t="shared" si="106"/>
        <v>0</v>
      </c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  <c r="BE175" s="140"/>
      <c r="BF175" s="140"/>
      <c r="BG175" s="140"/>
      <c r="BH175" s="140"/>
      <c r="BI175" s="140">
        <f>SUM(AU175:BG175)</f>
        <v>0</v>
      </c>
      <c r="BJ175" s="140">
        <f t="shared" si="107"/>
        <v>0</v>
      </c>
      <c r="BK175" s="140"/>
      <c r="BL175" s="140"/>
      <c r="BM175" s="140"/>
      <c r="BN175" s="140"/>
      <c r="BO175" s="140"/>
      <c r="BP175" s="140"/>
      <c r="BQ175" s="140"/>
      <c r="BR175" s="140"/>
      <c r="BS175" s="140"/>
      <c r="BT175" s="140"/>
      <c r="BU175" s="140"/>
      <c r="BV175" s="140"/>
      <c r="BW175" s="140"/>
      <c r="BX175" s="140"/>
      <c r="BY175" s="140"/>
      <c r="BZ175" s="140"/>
      <c r="CA175" s="140"/>
      <c r="CB175" s="140"/>
      <c r="CC175" s="140">
        <f>SUM(BK175:CB175)</f>
        <v>0</v>
      </c>
      <c r="CD175" s="140">
        <f>G175+O175-CC175</f>
        <v>0</v>
      </c>
      <c r="CE175" s="140">
        <f t="shared" si="123"/>
        <v>0</v>
      </c>
      <c r="CF175" s="140">
        <f t="shared" si="124"/>
        <v>0</v>
      </c>
      <c r="CG175" s="141"/>
      <c r="CH175" s="142">
        <f>M175+N175+O175</f>
        <v>0</v>
      </c>
      <c r="CI175" s="143">
        <f>M175+O175+B175+C175+E175+F175+G175+N175</f>
        <v>0</v>
      </c>
      <c r="CJ175" s="144"/>
      <c r="CK175" s="144"/>
      <c r="CL175" s="145"/>
      <c r="CM175" s="145"/>
      <c r="CN175" s="145"/>
      <c r="CO175" s="145"/>
      <c r="CP175" s="145"/>
      <c r="CQ175" s="145"/>
      <c r="CR175" s="145"/>
      <c r="CS175" s="145"/>
      <c r="CT175" s="145"/>
      <c r="CU175" s="145"/>
      <c r="CV175" s="145"/>
      <c r="CW175" s="145"/>
      <c r="CX175" s="145"/>
      <c r="CY175" s="145"/>
      <c r="CZ175" s="145"/>
      <c r="DA175" s="145"/>
      <c r="DB175" s="145">
        <f>SUM(CL175:DA175)</f>
        <v>0</v>
      </c>
      <c r="DC175" s="147">
        <f>N175+D175-DB175</f>
        <v>0</v>
      </c>
    </row>
    <row r="176" spans="1:107" s="146" customFormat="1" ht="29.25" customHeight="1">
      <c r="A176" s="300" t="s">
        <v>135</v>
      </c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>
        <f t="shared" si="126"/>
        <v>0</v>
      </c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40">
        <f t="shared" si="121"/>
        <v>0</v>
      </c>
      <c r="AP176" s="140">
        <f t="shared" si="104"/>
        <v>0</v>
      </c>
      <c r="AQ176" s="140"/>
      <c r="AR176" s="140"/>
      <c r="AS176" s="140">
        <f t="shared" si="105"/>
        <v>0</v>
      </c>
      <c r="AT176" s="140">
        <f t="shared" si="106"/>
        <v>0</v>
      </c>
      <c r="AU176" s="140"/>
      <c r="AV176" s="140"/>
      <c r="AW176" s="140"/>
      <c r="AX176" s="140"/>
      <c r="AY176" s="140"/>
      <c r="AZ176" s="140"/>
      <c r="BA176" s="140"/>
      <c r="BB176" s="140"/>
      <c r="BC176" s="140"/>
      <c r="BD176" s="140"/>
      <c r="BE176" s="140"/>
      <c r="BF176" s="140"/>
      <c r="BG176" s="140"/>
      <c r="BH176" s="140"/>
      <c r="BI176" s="140">
        <f t="shared" si="122"/>
        <v>0</v>
      </c>
      <c r="BJ176" s="140">
        <f t="shared" si="107"/>
        <v>0</v>
      </c>
      <c r="BK176" s="140"/>
      <c r="BL176" s="140"/>
      <c r="BM176" s="140"/>
      <c r="BN176" s="140"/>
      <c r="BO176" s="140"/>
      <c r="BP176" s="140"/>
      <c r="BQ176" s="140"/>
      <c r="BR176" s="140"/>
      <c r="BS176" s="140"/>
      <c r="BT176" s="140"/>
      <c r="BU176" s="140"/>
      <c r="BV176" s="140"/>
      <c r="BW176" s="140"/>
      <c r="BX176" s="140"/>
      <c r="BY176" s="140"/>
      <c r="BZ176" s="140"/>
      <c r="CA176" s="140"/>
      <c r="CB176" s="140"/>
      <c r="CC176" s="140">
        <f>BK176+BL176+BM176+BN176+BO176+BP176+BQ176+BR176+BS176+BT176+BU176+BV176+BW176+BX176+BY176+BZ176+CA176+CB176</f>
        <v>0</v>
      </c>
      <c r="CD176" s="140">
        <f t="shared" si="127"/>
        <v>0</v>
      </c>
      <c r="CE176" s="140">
        <f t="shared" si="123"/>
        <v>0</v>
      </c>
      <c r="CF176" s="140">
        <f t="shared" si="124"/>
        <v>0</v>
      </c>
      <c r="CG176" s="141"/>
      <c r="CH176" s="142">
        <f t="shared" si="128"/>
        <v>0</v>
      </c>
      <c r="CI176" s="143">
        <f t="shared" si="129"/>
        <v>0</v>
      </c>
      <c r="CJ176" s="144"/>
      <c r="CK176" s="144"/>
      <c r="CL176" s="145"/>
      <c r="CM176" s="145"/>
      <c r="CN176" s="145"/>
      <c r="CO176" s="145"/>
      <c r="CP176" s="145"/>
      <c r="CQ176" s="145"/>
      <c r="CR176" s="145"/>
      <c r="CS176" s="145"/>
      <c r="CT176" s="145"/>
      <c r="CU176" s="145"/>
      <c r="CV176" s="145"/>
      <c r="CW176" s="145"/>
      <c r="CX176" s="145"/>
      <c r="CY176" s="145"/>
      <c r="CZ176" s="145"/>
      <c r="DA176" s="145"/>
      <c r="DB176" s="145">
        <f t="shared" si="125"/>
        <v>0</v>
      </c>
      <c r="DC176" s="147">
        <f t="shared" si="130"/>
        <v>0</v>
      </c>
    </row>
    <row r="177" spans="1:107" s="146" customFormat="1" ht="12.75">
      <c r="A177" s="300" t="s">
        <v>136</v>
      </c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>
        <f t="shared" si="126"/>
        <v>0</v>
      </c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40">
        <f t="shared" si="121"/>
        <v>0</v>
      </c>
      <c r="AP177" s="140">
        <f t="shared" si="104"/>
        <v>0</v>
      </c>
      <c r="AQ177" s="140"/>
      <c r="AR177" s="140"/>
      <c r="AS177" s="140">
        <f t="shared" si="105"/>
        <v>0</v>
      </c>
      <c r="AT177" s="140">
        <f t="shared" si="106"/>
        <v>0</v>
      </c>
      <c r="AU177" s="140"/>
      <c r="AV177" s="140"/>
      <c r="AW177" s="140"/>
      <c r="AX177" s="140"/>
      <c r="AY177" s="140"/>
      <c r="AZ177" s="140"/>
      <c r="BA177" s="140"/>
      <c r="BB177" s="140"/>
      <c r="BC177" s="140"/>
      <c r="BD177" s="140"/>
      <c r="BE177" s="140"/>
      <c r="BF177" s="140"/>
      <c r="BG177" s="140"/>
      <c r="BH177" s="140"/>
      <c r="BI177" s="140">
        <f t="shared" si="122"/>
        <v>0</v>
      </c>
      <c r="BJ177" s="140">
        <f t="shared" si="107"/>
        <v>0</v>
      </c>
      <c r="BK177" s="140"/>
      <c r="BL177" s="140"/>
      <c r="BM177" s="140"/>
      <c r="BN177" s="140"/>
      <c r="BO177" s="140"/>
      <c r="BP177" s="140"/>
      <c r="BQ177" s="140"/>
      <c r="BR177" s="140"/>
      <c r="BS177" s="140"/>
      <c r="BT177" s="140"/>
      <c r="BU177" s="140"/>
      <c r="BV177" s="140"/>
      <c r="BW177" s="140"/>
      <c r="BX177" s="140"/>
      <c r="BY177" s="140"/>
      <c r="BZ177" s="140"/>
      <c r="CA177" s="140"/>
      <c r="CB177" s="140"/>
      <c r="CC177" s="140">
        <f>SUM(BK177:CB177)</f>
        <v>0</v>
      </c>
      <c r="CD177" s="140">
        <f t="shared" si="127"/>
        <v>0</v>
      </c>
      <c r="CE177" s="140">
        <f t="shared" si="123"/>
        <v>0</v>
      </c>
      <c r="CF177" s="140">
        <f t="shared" si="124"/>
        <v>0</v>
      </c>
      <c r="CG177" s="141"/>
      <c r="CH177" s="142">
        <f t="shared" si="128"/>
        <v>0</v>
      </c>
      <c r="CI177" s="432">
        <f t="shared" si="129"/>
        <v>0</v>
      </c>
      <c r="CJ177" s="439"/>
      <c r="CK177" s="439"/>
      <c r="CL177" s="145"/>
      <c r="CM177" s="145"/>
      <c r="CN177" s="145"/>
      <c r="CO177" s="145"/>
      <c r="CP177" s="145"/>
      <c r="CQ177" s="145"/>
      <c r="CR177" s="145"/>
      <c r="CS177" s="145"/>
      <c r="CT177" s="145"/>
      <c r="CU177" s="145"/>
      <c r="CV177" s="145"/>
      <c r="CW177" s="145"/>
      <c r="CX177" s="145"/>
      <c r="CY177" s="440"/>
      <c r="CZ177" s="440"/>
      <c r="DA177" s="145"/>
      <c r="DB177" s="145">
        <f t="shared" si="125"/>
        <v>0</v>
      </c>
      <c r="DC177" s="147">
        <f t="shared" si="130"/>
        <v>0</v>
      </c>
    </row>
    <row r="178" spans="1:107" s="146" customFormat="1" ht="24.75" customHeight="1">
      <c r="A178" s="300" t="s">
        <v>137</v>
      </c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>
        <f>SUM(H178:K178)</f>
        <v>0</v>
      </c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40">
        <f>SUM(Q178:AN178)</f>
        <v>0</v>
      </c>
      <c r="AP178" s="140">
        <f t="shared" si="104"/>
        <v>0</v>
      </c>
      <c r="AQ178" s="140"/>
      <c r="AR178" s="140"/>
      <c r="AS178" s="140">
        <f t="shared" si="105"/>
        <v>0</v>
      </c>
      <c r="AT178" s="140">
        <f t="shared" si="106"/>
        <v>0</v>
      </c>
      <c r="AU178" s="140"/>
      <c r="AV178" s="140"/>
      <c r="AW178" s="140"/>
      <c r="AX178" s="140"/>
      <c r="AY178" s="140"/>
      <c r="AZ178" s="140"/>
      <c r="BA178" s="140"/>
      <c r="BB178" s="140"/>
      <c r="BC178" s="140"/>
      <c r="BD178" s="140"/>
      <c r="BE178" s="140"/>
      <c r="BF178" s="140"/>
      <c r="BG178" s="140"/>
      <c r="BH178" s="140"/>
      <c r="BI178" s="140">
        <f>SUM(AU178:BG178)</f>
        <v>0</v>
      </c>
      <c r="BJ178" s="140">
        <f t="shared" si="107"/>
        <v>0</v>
      </c>
      <c r="BK178" s="140"/>
      <c r="BL178" s="140"/>
      <c r="BM178" s="140"/>
      <c r="BN178" s="140"/>
      <c r="BO178" s="140"/>
      <c r="BP178" s="140"/>
      <c r="BQ178" s="140"/>
      <c r="BR178" s="140"/>
      <c r="BS178" s="140"/>
      <c r="BT178" s="140"/>
      <c r="BU178" s="140"/>
      <c r="BV178" s="140"/>
      <c r="BW178" s="140"/>
      <c r="BX178" s="140"/>
      <c r="BY178" s="140"/>
      <c r="BZ178" s="140"/>
      <c r="CA178" s="140"/>
      <c r="CB178" s="140"/>
      <c r="CC178" s="140"/>
      <c r="CD178" s="140">
        <f>AX178+AR178-CC178</f>
        <v>0</v>
      </c>
      <c r="CE178" s="140">
        <f t="shared" si="123"/>
        <v>0</v>
      </c>
      <c r="CF178" s="140">
        <f t="shared" si="124"/>
        <v>0</v>
      </c>
      <c r="CG178" s="141"/>
      <c r="CH178" s="142">
        <f>M178+N178+O178</f>
        <v>0</v>
      </c>
      <c r="CI178" s="143">
        <f>M178+O178+B178+C178+E178+F178+G178+N178</f>
        <v>0</v>
      </c>
      <c r="CJ178" s="144"/>
      <c r="CK178" s="144"/>
      <c r="CL178" s="145"/>
      <c r="CM178" s="145"/>
      <c r="CN178" s="145"/>
      <c r="CO178" s="145"/>
      <c r="CP178" s="145"/>
      <c r="CQ178" s="145"/>
      <c r="CR178" s="145"/>
      <c r="CS178" s="145"/>
      <c r="CT178" s="145"/>
      <c r="CU178" s="145"/>
      <c r="CV178" s="145"/>
      <c r="CW178" s="145"/>
      <c r="CX178" s="145"/>
      <c r="CY178" s="145"/>
      <c r="CZ178" s="145"/>
      <c r="DA178" s="145"/>
      <c r="DB178" s="145">
        <f>SUM(CL178:DA178)</f>
        <v>0</v>
      </c>
      <c r="DC178" s="147">
        <f>N178+D178-DB178</f>
        <v>0</v>
      </c>
    </row>
    <row r="179" spans="1:107" s="148" customFormat="1" ht="12.75">
      <c r="A179" s="441" t="s">
        <v>138</v>
      </c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>
        <f>SUM(H179:K179)</f>
        <v>0</v>
      </c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40">
        <f>SUM(Q179:AN179)</f>
        <v>0</v>
      </c>
      <c r="AP179" s="140">
        <f t="shared" si="104"/>
        <v>0</v>
      </c>
      <c r="AQ179" s="140"/>
      <c r="AR179" s="140"/>
      <c r="AS179" s="140">
        <f t="shared" si="105"/>
        <v>0</v>
      </c>
      <c r="AT179" s="140">
        <f t="shared" si="106"/>
        <v>0</v>
      </c>
      <c r="AU179" s="140"/>
      <c r="AV179" s="140"/>
      <c r="AW179" s="140"/>
      <c r="AX179" s="140"/>
      <c r="AY179" s="140"/>
      <c r="AZ179" s="140"/>
      <c r="BA179" s="140"/>
      <c r="BB179" s="140"/>
      <c r="BC179" s="140"/>
      <c r="BD179" s="140"/>
      <c r="BE179" s="140"/>
      <c r="BF179" s="140"/>
      <c r="BG179" s="140"/>
      <c r="BH179" s="140"/>
      <c r="BI179" s="140">
        <f>SUM(AU179:BG179)</f>
        <v>0</v>
      </c>
      <c r="BJ179" s="140">
        <f t="shared" si="107"/>
        <v>0</v>
      </c>
      <c r="BK179" s="140"/>
      <c r="BL179" s="140"/>
      <c r="BM179" s="140"/>
      <c r="BN179" s="140"/>
      <c r="BO179" s="140"/>
      <c r="BP179" s="140"/>
      <c r="BQ179" s="140"/>
      <c r="BR179" s="140"/>
      <c r="BS179" s="140"/>
      <c r="BT179" s="140"/>
      <c r="BU179" s="140"/>
      <c r="BV179" s="140"/>
      <c r="BW179" s="140"/>
      <c r="BX179" s="140"/>
      <c r="BY179" s="140"/>
      <c r="BZ179" s="140"/>
      <c r="CA179" s="140"/>
      <c r="CB179" s="140"/>
      <c r="CC179" s="140"/>
      <c r="CD179" s="140">
        <f>G179+O179-CC179</f>
        <v>0</v>
      </c>
      <c r="CE179" s="140">
        <f t="shared" si="123"/>
        <v>0</v>
      </c>
      <c r="CF179" s="140">
        <f t="shared" si="124"/>
        <v>0</v>
      </c>
      <c r="CG179" s="141"/>
      <c r="CH179" s="142">
        <f>M179+N179+O179</f>
        <v>0</v>
      </c>
      <c r="CI179" s="143">
        <f>M179+O179+B179+C179+E179+F179+G179+N179</f>
        <v>0</v>
      </c>
      <c r="CJ179" s="144"/>
      <c r="CK179" s="144"/>
      <c r="CL179" s="145"/>
      <c r="CM179" s="145"/>
      <c r="CN179" s="145"/>
      <c r="CO179" s="145"/>
      <c r="CP179" s="145"/>
      <c r="CQ179" s="145"/>
      <c r="CR179" s="145"/>
      <c r="CS179" s="145"/>
      <c r="CT179" s="145"/>
      <c r="CU179" s="145"/>
      <c r="CV179" s="145"/>
      <c r="CW179" s="145"/>
      <c r="CX179" s="145"/>
      <c r="CY179" s="145"/>
      <c r="CZ179" s="145"/>
      <c r="DA179" s="145"/>
      <c r="DB179" s="145">
        <f>SUM(CL179:DA179)</f>
        <v>0</v>
      </c>
      <c r="DC179" s="147">
        <f>N179+D179-DB179</f>
        <v>0</v>
      </c>
    </row>
    <row r="180" spans="1:107" s="146" customFormat="1" ht="12.75">
      <c r="A180" s="358" t="s">
        <v>139</v>
      </c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>
        <f>SUM(H180:K180)</f>
        <v>0</v>
      </c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40">
        <f>SUM(Q180:AN180)</f>
        <v>0</v>
      </c>
      <c r="AP180" s="140">
        <f t="shared" si="104"/>
        <v>0</v>
      </c>
      <c r="AQ180" s="140"/>
      <c r="AR180" s="140"/>
      <c r="AS180" s="140">
        <f t="shared" si="105"/>
        <v>0</v>
      </c>
      <c r="AT180" s="140">
        <f t="shared" si="106"/>
        <v>0</v>
      </c>
      <c r="AU180" s="140"/>
      <c r="AV180" s="140"/>
      <c r="AW180" s="140"/>
      <c r="AX180" s="140"/>
      <c r="AY180" s="140"/>
      <c r="AZ180" s="140"/>
      <c r="BA180" s="140"/>
      <c r="BB180" s="140"/>
      <c r="BC180" s="140"/>
      <c r="BD180" s="140"/>
      <c r="BE180" s="140"/>
      <c r="BF180" s="140"/>
      <c r="BG180" s="140"/>
      <c r="BH180" s="140"/>
      <c r="BI180" s="140">
        <f>SUM(AU180:BG180)</f>
        <v>0</v>
      </c>
      <c r="BJ180" s="140">
        <f t="shared" si="107"/>
        <v>0</v>
      </c>
      <c r="BK180" s="140"/>
      <c r="BL180" s="140"/>
      <c r="BM180" s="140"/>
      <c r="BN180" s="140"/>
      <c r="BO180" s="140"/>
      <c r="BP180" s="140"/>
      <c r="BQ180" s="140"/>
      <c r="BR180" s="140"/>
      <c r="BS180" s="140"/>
      <c r="BT180" s="140"/>
      <c r="BU180" s="140"/>
      <c r="BV180" s="140"/>
      <c r="BW180" s="140"/>
      <c r="BX180" s="140"/>
      <c r="BY180" s="140"/>
      <c r="BZ180" s="140"/>
      <c r="CA180" s="140"/>
      <c r="CB180" s="140"/>
      <c r="CC180" s="140">
        <f>SUM(BK180:CB180)</f>
        <v>0</v>
      </c>
      <c r="CD180" s="140">
        <f>G180+O180-CC180</f>
        <v>0</v>
      </c>
      <c r="CE180" s="140">
        <f aca="true" t="shared" si="131" ref="CE180:CE188">AO180+BI180+CC180+AS180</f>
        <v>0</v>
      </c>
      <c r="CF180" s="140">
        <f>AP180+BJ180+CD180+AT180</f>
        <v>0</v>
      </c>
      <c r="CG180" s="141"/>
      <c r="CH180" s="142">
        <f>M180+N180+O180</f>
        <v>0</v>
      </c>
      <c r="CI180" s="143">
        <f>M180+O180+B180+C180+E180+F180+G180+N180</f>
        <v>0</v>
      </c>
      <c r="CJ180" s="144"/>
      <c r="CK180" s="144"/>
      <c r="CL180" s="145"/>
      <c r="CM180" s="145"/>
      <c r="CN180" s="145"/>
      <c r="CO180" s="145"/>
      <c r="CP180" s="145"/>
      <c r="CQ180" s="145"/>
      <c r="CR180" s="145"/>
      <c r="CS180" s="145"/>
      <c r="CT180" s="145"/>
      <c r="CU180" s="145"/>
      <c r="CV180" s="145"/>
      <c r="CW180" s="145"/>
      <c r="CX180" s="145"/>
      <c r="CY180" s="145"/>
      <c r="CZ180" s="145"/>
      <c r="DA180" s="145"/>
      <c r="DB180" s="145">
        <f>SUM(CL180:DA180)</f>
        <v>0</v>
      </c>
      <c r="DC180" s="147">
        <f>N180+D180-DB180</f>
        <v>0</v>
      </c>
    </row>
    <row r="181" spans="1:107" s="146" customFormat="1" ht="12.75">
      <c r="A181" s="442" t="s">
        <v>140</v>
      </c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>
        <f>SUM(H181:K181)</f>
        <v>0</v>
      </c>
      <c r="N181" s="123"/>
      <c r="O181" s="123"/>
      <c r="P181" s="123"/>
      <c r="Q181" s="443"/>
      <c r="R181" s="192"/>
      <c r="S181" s="192"/>
      <c r="T181" s="209"/>
      <c r="U181" s="209"/>
      <c r="V181" s="192"/>
      <c r="W181" s="210"/>
      <c r="X181" s="192"/>
      <c r="Y181" s="192"/>
      <c r="Z181" s="210"/>
      <c r="AA181" s="210"/>
      <c r="AB181" s="192"/>
      <c r="AC181" s="209"/>
      <c r="AD181" s="209"/>
      <c r="AE181" s="209"/>
      <c r="AF181" s="444"/>
      <c r="AG181" s="210"/>
      <c r="AH181" s="210"/>
      <c r="AI181" s="192"/>
      <c r="AJ181" s="192"/>
      <c r="AK181" s="192"/>
      <c r="AL181" s="192"/>
      <c r="AM181" s="192"/>
      <c r="AN181" s="192"/>
      <c r="AO181" s="140">
        <f>SUM(Q181:AN181)</f>
        <v>0</v>
      </c>
      <c r="AP181" s="140">
        <f t="shared" si="104"/>
        <v>0</v>
      </c>
      <c r="AQ181" s="140"/>
      <c r="AR181" s="140"/>
      <c r="AS181" s="140">
        <f t="shared" si="105"/>
        <v>0</v>
      </c>
      <c r="AT181" s="140">
        <f t="shared" si="106"/>
        <v>0</v>
      </c>
      <c r="AU181" s="140"/>
      <c r="AV181" s="140"/>
      <c r="AW181" s="140"/>
      <c r="AX181" s="140"/>
      <c r="AY181" s="140"/>
      <c r="AZ181" s="140"/>
      <c r="BA181" s="140"/>
      <c r="BB181" s="140"/>
      <c r="BC181" s="140"/>
      <c r="BD181" s="140"/>
      <c r="BE181" s="140"/>
      <c r="BF181" s="140"/>
      <c r="BG181" s="140"/>
      <c r="BH181" s="140"/>
      <c r="BI181" s="140">
        <f>SUM(AU181:BG181)</f>
        <v>0</v>
      </c>
      <c r="BJ181" s="140">
        <f t="shared" si="107"/>
        <v>0</v>
      </c>
      <c r="BK181" s="140"/>
      <c r="BL181" s="140"/>
      <c r="BM181" s="140"/>
      <c r="BN181" s="140"/>
      <c r="BO181" s="140"/>
      <c r="BP181" s="140"/>
      <c r="BQ181" s="140"/>
      <c r="BR181" s="140"/>
      <c r="BS181" s="140"/>
      <c r="BT181" s="140"/>
      <c r="BU181" s="140"/>
      <c r="BV181" s="140"/>
      <c r="BW181" s="140"/>
      <c r="BX181" s="140"/>
      <c r="BY181" s="209"/>
      <c r="BZ181" s="209"/>
      <c r="CA181" s="140"/>
      <c r="CB181" s="140"/>
      <c r="CC181" s="140">
        <f>SUM(BK181:CB181)</f>
        <v>0</v>
      </c>
      <c r="CD181" s="140">
        <f>G181+O181-CC181</f>
        <v>0</v>
      </c>
      <c r="CE181" s="140">
        <f t="shared" si="131"/>
        <v>0</v>
      </c>
      <c r="CF181" s="140">
        <f>AP181+BJ181+CD181+AT181</f>
        <v>0</v>
      </c>
      <c r="CG181" s="141"/>
      <c r="CH181" s="142">
        <f>M181+N181+O181</f>
        <v>0</v>
      </c>
      <c r="CI181" s="143">
        <f>M181+O181+B181+C181+E181+F181+G181+N181</f>
        <v>0</v>
      </c>
      <c r="CJ181" s="144"/>
      <c r="CK181" s="144"/>
      <c r="CL181" s="145"/>
      <c r="CM181" s="145"/>
      <c r="CN181" s="145"/>
      <c r="CO181" s="145"/>
      <c r="CP181" s="145"/>
      <c r="CQ181" s="145"/>
      <c r="CR181" s="145"/>
      <c r="CS181" s="145"/>
      <c r="CT181" s="145"/>
      <c r="CU181" s="145"/>
      <c r="CV181" s="145"/>
      <c r="CW181" s="145"/>
      <c r="CX181" s="145"/>
      <c r="CY181" s="145"/>
      <c r="CZ181" s="145"/>
      <c r="DA181" s="145"/>
      <c r="DB181" s="145">
        <f>SUM(CL181:DA181)</f>
        <v>0</v>
      </c>
      <c r="DC181" s="147">
        <f>N181+D181-DB181</f>
        <v>0</v>
      </c>
    </row>
    <row r="182" spans="1:107" s="146" customFormat="1" ht="12.75">
      <c r="A182" s="300" t="s">
        <v>141</v>
      </c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>
        <f t="shared" si="126"/>
        <v>0</v>
      </c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40">
        <f t="shared" si="121"/>
        <v>0</v>
      </c>
      <c r="AP182" s="140">
        <f t="shared" si="104"/>
        <v>0</v>
      </c>
      <c r="AQ182" s="140"/>
      <c r="AR182" s="140"/>
      <c r="AS182" s="140">
        <f t="shared" si="105"/>
        <v>0</v>
      </c>
      <c r="AT182" s="140">
        <f t="shared" si="106"/>
        <v>0</v>
      </c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  <c r="BE182" s="140"/>
      <c r="BF182" s="140"/>
      <c r="BG182" s="140"/>
      <c r="BH182" s="140"/>
      <c r="BI182" s="140">
        <f t="shared" si="122"/>
        <v>0</v>
      </c>
      <c r="BJ182" s="140">
        <f t="shared" si="107"/>
        <v>0</v>
      </c>
      <c r="BK182" s="140"/>
      <c r="BL182" s="140"/>
      <c r="BM182" s="140"/>
      <c r="BN182" s="140"/>
      <c r="BO182" s="140"/>
      <c r="BP182" s="140"/>
      <c r="BQ182" s="140"/>
      <c r="BR182" s="140"/>
      <c r="BS182" s="140"/>
      <c r="BT182" s="140"/>
      <c r="BU182" s="140"/>
      <c r="BV182" s="140"/>
      <c r="BW182" s="140"/>
      <c r="BX182" s="140"/>
      <c r="BY182" s="140"/>
      <c r="BZ182" s="140"/>
      <c r="CA182" s="140"/>
      <c r="CB182" s="140"/>
      <c r="CC182" s="140">
        <f>SUM(BK182:CB182)</f>
        <v>0</v>
      </c>
      <c r="CD182" s="140">
        <f t="shared" si="127"/>
        <v>0</v>
      </c>
      <c r="CE182" s="140">
        <f t="shared" si="131"/>
        <v>0</v>
      </c>
      <c r="CF182" s="140">
        <f aca="true" t="shared" si="132" ref="CF182:CF192">AP182+BJ182+CD182+AT182</f>
        <v>0</v>
      </c>
      <c r="CG182" s="141"/>
      <c r="CH182" s="142">
        <f t="shared" si="128"/>
        <v>0</v>
      </c>
      <c r="CI182" s="143">
        <f t="shared" si="129"/>
        <v>0</v>
      </c>
      <c r="CJ182" s="144"/>
      <c r="CK182" s="144"/>
      <c r="CL182" s="145"/>
      <c r="CM182" s="145"/>
      <c r="CN182" s="145"/>
      <c r="CO182" s="145"/>
      <c r="CP182" s="145"/>
      <c r="CQ182" s="145"/>
      <c r="CR182" s="145"/>
      <c r="CS182" s="145"/>
      <c r="CT182" s="145"/>
      <c r="CU182" s="145"/>
      <c r="CV182" s="145"/>
      <c r="CW182" s="145"/>
      <c r="CX182" s="145"/>
      <c r="CY182" s="145"/>
      <c r="CZ182" s="145"/>
      <c r="DA182" s="145"/>
      <c r="DB182" s="145">
        <f t="shared" si="125"/>
        <v>0</v>
      </c>
      <c r="DC182" s="147">
        <f t="shared" si="130"/>
        <v>0</v>
      </c>
    </row>
    <row r="183" spans="1:107" s="148" customFormat="1" ht="18.75" customHeight="1">
      <c r="A183" s="300" t="s">
        <v>142</v>
      </c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>
        <f t="shared" si="126"/>
        <v>0</v>
      </c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40">
        <f t="shared" si="121"/>
        <v>0</v>
      </c>
      <c r="AP183" s="140">
        <f t="shared" si="104"/>
        <v>0</v>
      </c>
      <c r="AQ183" s="140"/>
      <c r="AR183" s="140"/>
      <c r="AS183" s="140">
        <f t="shared" si="105"/>
        <v>0</v>
      </c>
      <c r="AT183" s="140">
        <f t="shared" si="106"/>
        <v>0</v>
      </c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  <c r="BE183" s="140"/>
      <c r="BF183" s="140"/>
      <c r="BG183" s="140"/>
      <c r="BH183" s="140"/>
      <c r="BI183" s="140">
        <f t="shared" si="122"/>
        <v>0</v>
      </c>
      <c r="BJ183" s="140">
        <f t="shared" si="107"/>
        <v>0</v>
      </c>
      <c r="BK183" s="140"/>
      <c r="BL183" s="140"/>
      <c r="BM183" s="140"/>
      <c r="BN183" s="140"/>
      <c r="BO183" s="140"/>
      <c r="BP183" s="140"/>
      <c r="BQ183" s="140"/>
      <c r="BR183" s="140"/>
      <c r="BS183" s="140"/>
      <c r="BT183" s="140"/>
      <c r="BU183" s="140"/>
      <c r="BV183" s="140"/>
      <c r="BW183" s="140"/>
      <c r="BX183" s="140"/>
      <c r="BY183" s="140"/>
      <c r="BZ183" s="140"/>
      <c r="CA183" s="140"/>
      <c r="CB183" s="140"/>
      <c r="CC183" s="140">
        <f>SUM(BK183:CB183)</f>
        <v>0</v>
      </c>
      <c r="CD183" s="140">
        <f t="shared" si="127"/>
        <v>0</v>
      </c>
      <c r="CE183" s="140">
        <f t="shared" si="131"/>
        <v>0</v>
      </c>
      <c r="CF183" s="140">
        <f t="shared" si="132"/>
        <v>0</v>
      </c>
      <c r="CG183" s="141"/>
      <c r="CH183" s="142">
        <f t="shared" si="128"/>
        <v>0</v>
      </c>
      <c r="CI183" s="143">
        <f>M183+O183+B183+C183+E183+F183+G183+N183+D183</f>
        <v>0</v>
      </c>
      <c r="CJ183" s="144"/>
      <c r="CK183" s="144"/>
      <c r="CL183" s="145"/>
      <c r="CM183" s="145"/>
      <c r="CN183" s="145"/>
      <c r="CO183" s="145"/>
      <c r="CP183" s="145"/>
      <c r="CQ183" s="145"/>
      <c r="CR183" s="145"/>
      <c r="CS183" s="145"/>
      <c r="CT183" s="145"/>
      <c r="CU183" s="145"/>
      <c r="CV183" s="145"/>
      <c r="CW183" s="145"/>
      <c r="CX183" s="145"/>
      <c r="CY183" s="145"/>
      <c r="CZ183" s="145"/>
      <c r="DA183" s="145"/>
      <c r="DB183" s="145">
        <f t="shared" si="125"/>
        <v>0</v>
      </c>
      <c r="DC183" s="147">
        <f>N183+D183-DB183</f>
        <v>0</v>
      </c>
    </row>
    <row r="184" spans="1:107" s="146" customFormat="1" ht="12.75">
      <c r="A184" s="358" t="s">
        <v>143</v>
      </c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>
        <f t="shared" si="126"/>
        <v>0</v>
      </c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40">
        <f t="shared" si="121"/>
        <v>0</v>
      </c>
      <c r="AP184" s="140">
        <f t="shared" si="104"/>
        <v>0</v>
      </c>
      <c r="AQ184" s="140"/>
      <c r="AR184" s="140"/>
      <c r="AS184" s="140">
        <f t="shared" si="105"/>
        <v>0</v>
      </c>
      <c r="AT184" s="140">
        <f t="shared" si="106"/>
        <v>0</v>
      </c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  <c r="BF184" s="140"/>
      <c r="BG184" s="140"/>
      <c r="BH184" s="140"/>
      <c r="BI184" s="140">
        <f t="shared" si="122"/>
        <v>0</v>
      </c>
      <c r="BJ184" s="140">
        <f t="shared" si="107"/>
        <v>0</v>
      </c>
      <c r="BK184" s="140"/>
      <c r="BL184" s="140"/>
      <c r="BM184" s="140"/>
      <c r="BN184" s="140"/>
      <c r="BO184" s="140"/>
      <c r="BP184" s="140"/>
      <c r="BQ184" s="140"/>
      <c r="BR184" s="140"/>
      <c r="BS184" s="140"/>
      <c r="BT184" s="140"/>
      <c r="BU184" s="140"/>
      <c r="BV184" s="140"/>
      <c r="BW184" s="140"/>
      <c r="BX184" s="140"/>
      <c r="BY184" s="140"/>
      <c r="BZ184" s="140"/>
      <c r="CA184" s="140"/>
      <c r="CB184" s="140"/>
      <c r="CC184" s="140">
        <f>SUM(BK184:CB184)</f>
        <v>0</v>
      </c>
      <c r="CD184" s="140">
        <f t="shared" si="127"/>
        <v>0</v>
      </c>
      <c r="CE184" s="140">
        <f t="shared" si="131"/>
        <v>0</v>
      </c>
      <c r="CF184" s="140">
        <f t="shared" si="132"/>
        <v>0</v>
      </c>
      <c r="CG184" s="141"/>
      <c r="CH184" s="142">
        <f t="shared" si="128"/>
        <v>0</v>
      </c>
      <c r="CI184" s="143">
        <f>M184+O184+B184+C184+E184+F184+G184+N184</f>
        <v>0</v>
      </c>
      <c r="CJ184" s="144"/>
      <c r="CK184" s="144"/>
      <c r="CL184" s="145"/>
      <c r="CM184" s="145"/>
      <c r="CN184" s="145"/>
      <c r="CO184" s="145"/>
      <c r="CP184" s="145"/>
      <c r="CQ184" s="145"/>
      <c r="CR184" s="145"/>
      <c r="CS184" s="145"/>
      <c r="CT184" s="145"/>
      <c r="CU184" s="145"/>
      <c r="CV184" s="145"/>
      <c r="CW184" s="145"/>
      <c r="CX184" s="145"/>
      <c r="CY184" s="145"/>
      <c r="CZ184" s="145"/>
      <c r="DA184" s="145"/>
      <c r="DB184" s="145">
        <f t="shared" si="125"/>
        <v>0</v>
      </c>
      <c r="DC184" s="147">
        <f t="shared" si="130"/>
        <v>0</v>
      </c>
    </row>
    <row r="185" spans="1:107" s="146" customFormat="1" ht="12.75">
      <c r="A185" s="300" t="s">
        <v>144</v>
      </c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>
        <f t="shared" si="126"/>
        <v>0</v>
      </c>
      <c r="N185" s="123"/>
      <c r="O185" s="123"/>
      <c r="P185" s="123">
        <v>330000</v>
      </c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40">
        <f t="shared" si="121"/>
        <v>0</v>
      </c>
      <c r="AP185" s="140">
        <f t="shared" si="104"/>
        <v>0</v>
      </c>
      <c r="AQ185" s="140"/>
      <c r="AR185" s="140"/>
      <c r="AS185" s="140">
        <f t="shared" si="105"/>
        <v>0</v>
      </c>
      <c r="AT185" s="140">
        <f t="shared" si="106"/>
        <v>0</v>
      </c>
      <c r="AU185" s="140"/>
      <c r="AV185" s="140"/>
      <c r="AW185" s="140"/>
      <c r="AX185" s="140"/>
      <c r="AY185" s="140"/>
      <c r="AZ185" s="140"/>
      <c r="BA185" s="140"/>
      <c r="BB185" s="140"/>
      <c r="BC185" s="140"/>
      <c r="BD185" s="140"/>
      <c r="BE185" s="140"/>
      <c r="BF185" s="140"/>
      <c r="BG185" s="140"/>
      <c r="BH185" s="140"/>
      <c r="BI185" s="140">
        <f t="shared" si="122"/>
        <v>0</v>
      </c>
      <c r="BJ185" s="140">
        <f t="shared" si="107"/>
        <v>0</v>
      </c>
      <c r="BK185" s="140"/>
      <c r="BL185" s="140"/>
      <c r="BM185" s="140"/>
      <c r="BN185" s="140"/>
      <c r="BO185" s="140"/>
      <c r="BP185" s="140"/>
      <c r="BQ185" s="140"/>
      <c r="BR185" s="140"/>
      <c r="BS185" s="140"/>
      <c r="BT185" s="140"/>
      <c r="BU185" s="140"/>
      <c r="BV185" s="140"/>
      <c r="BW185" s="140"/>
      <c r="BX185" s="140"/>
      <c r="BY185" s="140"/>
      <c r="BZ185" s="140"/>
      <c r="CA185" s="140"/>
      <c r="CB185" s="140"/>
      <c r="CC185" s="140"/>
      <c r="CD185" s="140">
        <f t="shared" si="127"/>
        <v>0</v>
      </c>
      <c r="CE185" s="140">
        <f t="shared" si="131"/>
        <v>0</v>
      </c>
      <c r="CF185" s="140">
        <f t="shared" si="132"/>
        <v>0</v>
      </c>
      <c r="CG185" s="141"/>
      <c r="CH185" s="142">
        <f t="shared" si="128"/>
        <v>0</v>
      </c>
      <c r="CI185" s="143">
        <f aca="true" t="shared" si="133" ref="CI185:CI194">M185+O185+B185+C185+E185+F185+G185+N185</f>
        <v>0</v>
      </c>
      <c r="CJ185" s="143"/>
      <c r="CK185" s="144"/>
      <c r="CL185" s="145"/>
      <c r="CM185" s="145"/>
      <c r="CN185" s="145"/>
      <c r="CO185" s="145"/>
      <c r="CP185" s="145"/>
      <c r="CQ185" s="145"/>
      <c r="CR185" s="145"/>
      <c r="CS185" s="145"/>
      <c r="CT185" s="145"/>
      <c r="CU185" s="145"/>
      <c r="CV185" s="145"/>
      <c r="CW185" s="145"/>
      <c r="CX185" s="145"/>
      <c r="CY185" s="145"/>
      <c r="CZ185" s="145"/>
      <c r="DA185" s="145"/>
      <c r="DB185" s="145">
        <f t="shared" si="125"/>
        <v>0</v>
      </c>
      <c r="DC185" s="147">
        <f t="shared" si="130"/>
        <v>0</v>
      </c>
    </row>
    <row r="186" spans="1:107" s="146" customFormat="1" ht="33" customHeight="1">
      <c r="A186" s="445" t="s">
        <v>145</v>
      </c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>
        <f t="shared" si="126"/>
        <v>0</v>
      </c>
      <c r="N186" s="123"/>
      <c r="O186" s="123"/>
      <c r="P186" s="123">
        <v>8412400</v>
      </c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40">
        <f t="shared" si="121"/>
        <v>0</v>
      </c>
      <c r="AP186" s="140">
        <f t="shared" si="104"/>
        <v>0</v>
      </c>
      <c r="AQ186" s="140"/>
      <c r="AR186" s="140"/>
      <c r="AS186" s="140">
        <f t="shared" si="105"/>
        <v>0</v>
      </c>
      <c r="AT186" s="140">
        <f t="shared" si="106"/>
        <v>0</v>
      </c>
      <c r="AU186" s="140"/>
      <c r="AV186" s="140"/>
      <c r="AW186" s="140"/>
      <c r="AX186" s="140"/>
      <c r="AY186" s="140"/>
      <c r="AZ186" s="140"/>
      <c r="BA186" s="140"/>
      <c r="BB186" s="140"/>
      <c r="BC186" s="140"/>
      <c r="BD186" s="140"/>
      <c r="BE186" s="140"/>
      <c r="BF186" s="140"/>
      <c r="BG186" s="140"/>
      <c r="BH186" s="140"/>
      <c r="BI186" s="140">
        <f t="shared" si="122"/>
        <v>0</v>
      </c>
      <c r="BJ186" s="140">
        <f t="shared" si="107"/>
        <v>0</v>
      </c>
      <c r="BK186" s="140"/>
      <c r="BL186" s="140"/>
      <c r="BM186" s="140"/>
      <c r="BN186" s="140"/>
      <c r="BO186" s="140"/>
      <c r="BP186" s="140"/>
      <c r="BQ186" s="140"/>
      <c r="BR186" s="140"/>
      <c r="BS186" s="140"/>
      <c r="BT186" s="140"/>
      <c r="BU186" s="140"/>
      <c r="BV186" s="140"/>
      <c r="BW186" s="140"/>
      <c r="BX186" s="140"/>
      <c r="BY186" s="140"/>
      <c r="BZ186" s="140"/>
      <c r="CA186" s="140"/>
      <c r="CB186" s="140"/>
      <c r="CC186" s="140"/>
      <c r="CD186" s="140">
        <f t="shared" si="127"/>
        <v>0</v>
      </c>
      <c r="CE186" s="140">
        <f t="shared" si="131"/>
        <v>0</v>
      </c>
      <c r="CF186" s="140">
        <f t="shared" si="132"/>
        <v>0</v>
      </c>
      <c r="CG186" s="141"/>
      <c r="CH186" s="142">
        <f t="shared" si="128"/>
        <v>0</v>
      </c>
      <c r="CI186" s="143">
        <f t="shared" si="133"/>
        <v>0</v>
      </c>
      <c r="CJ186" s="144"/>
      <c r="CK186" s="144"/>
      <c r="CL186" s="145"/>
      <c r="CM186" s="145"/>
      <c r="CN186" s="145"/>
      <c r="CO186" s="145"/>
      <c r="CP186" s="145"/>
      <c r="CQ186" s="145"/>
      <c r="CR186" s="145"/>
      <c r="CS186" s="145"/>
      <c r="CT186" s="145"/>
      <c r="CU186" s="145"/>
      <c r="CV186" s="145"/>
      <c r="CW186" s="145"/>
      <c r="CX186" s="145"/>
      <c r="CY186" s="145"/>
      <c r="CZ186" s="145"/>
      <c r="DA186" s="145"/>
      <c r="DB186" s="145">
        <f t="shared" si="125"/>
        <v>0</v>
      </c>
      <c r="DC186" s="147">
        <f t="shared" si="130"/>
        <v>0</v>
      </c>
    </row>
    <row r="187" spans="1:107" s="146" customFormat="1" ht="23.25" customHeight="1">
      <c r="A187" s="445" t="s">
        <v>146</v>
      </c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>
        <f>SUM(H187:K187)</f>
        <v>0</v>
      </c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40">
        <f>SUM(Q187:AN187)</f>
        <v>0</v>
      </c>
      <c r="AP187" s="140">
        <f t="shared" si="104"/>
        <v>0</v>
      </c>
      <c r="AQ187" s="140"/>
      <c r="AR187" s="140"/>
      <c r="AS187" s="140">
        <f t="shared" si="105"/>
        <v>0</v>
      </c>
      <c r="AT187" s="140">
        <f t="shared" si="106"/>
        <v>0</v>
      </c>
      <c r="AU187" s="140"/>
      <c r="AV187" s="140"/>
      <c r="AW187" s="140"/>
      <c r="AX187" s="140"/>
      <c r="AY187" s="140"/>
      <c r="AZ187" s="140"/>
      <c r="BA187" s="140"/>
      <c r="BB187" s="140"/>
      <c r="BC187" s="140"/>
      <c r="BD187" s="140"/>
      <c r="BE187" s="140"/>
      <c r="BF187" s="140"/>
      <c r="BG187" s="140"/>
      <c r="BH187" s="140"/>
      <c r="BI187" s="140">
        <f t="shared" si="122"/>
        <v>0</v>
      </c>
      <c r="BJ187" s="140">
        <f t="shared" si="107"/>
        <v>0</v>
      </c>
      <c r="BK187" s="140"/>
      <c r="BL187" s="140"/>
      <c r="BM187" s="140"/>
      <c r="BN187" s="140"/>
      <c r="BO187" s="140"/>
      <c r="BP187" s="140"/>
      <c r="BQ187" s="140"/>
      <c r="BR187" s="140"/>
      <c r="BS187" s="140"/>
      <c r="BT187" s="140"/>
      <c r="BU187" s="140"/>
      <c r="BV187" s="140"/>
      <c r="BW187" s="140"/>
      <c r="BX187" s="140"/>
      <c r="BY187" s="140"/>
      <c r="BZ187" s="140"/>
      <c r="CA187" s="140"/>
      <c r="CB187" s="140"/>
      <c r="CC187" s="140">
        <f>BK187+BL187+BM187+BN187+BO187+BP187+BQ187+BR187+BS187+BT187+BU187+BV187+BW187+BX187+BY187+BZ187+CA187+CB187</f>
        <v>0</v>
      </c>
      <c r="CD187" s="140">
        <f>G187+O187-CC187</f>
        <v>0</v>
      </c>
      <c r="CE187" s="140">
        <f t="shared" si="131"/>
        <v>0</v>
      </c>
      <c r="CF187" s="140">
        <f t="shared" si="132"/>
        <v>0</v>
      </c>
      <c r="CG187" s="141"/>
      <c r="CH187" s="142">
        <f t="shared" si="128"/>
        <v>0</v>
      </c>
      <c r="CI187" s="143">
        <f t="shared" si="133"/>
        <v>0</v>
      </c>
      <c r="CJ187" s="144"/>
      <c r="CK187" s="144"/>
      <c r="CL187" s="145"/>
      <c r="CM187" s="145"/>
      <c r="CN187" s="145"/>
      <c r="CO187" s="145"/>
      <c r="CP187" s="145"/>
      <c r="CQ187" s="145"/>
      <c r="CR187" s="145"/>
      <c r="CS187" s="145"/>
      <c r="CT187" s="145"/>
      <c r="CU187" s="145"/>
      <c r="CV187" s="145"/>
      <c r="CW187" s="145"/>
      <c r="CX187" s="145"/>
      <c r="CY187" s="145"/>
      <c r="CZ187" s="145"/>
      <c r="DA187" s="145"/>
      <c r="DB187" s="145">
        <f t="shared" si="125"/>
        <v>0</v>
      </c>
      <c r="DC187" s="147">
        <f t="shared" si="130"/>
        <v>0</v>
      </c>
    </row>
    <row r="188" spans="1:107" s="146" customFormat="1" ht="12.75">
      <c r="A188" s="300" t="s">
        <v>147</v>
      </c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>
        <f>SUM(H188:K188)</f>
        <v>0</v>
      </c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40">
        <f>SUM(Q188:AN188)</f>
        <v>0</v>
      </c>
      <c r="AP188" s="140">
        <f t="shared" si="104"/>
        <v>0</v>
      </c>
      <c r="AQ188" s="140"/>
      <c r="AR188" s="140"/>
      <c r="AS188" s="140">
        <f t="shared" si="105"/>
        <v>0</v>
      </c>
      <c r="AT188" s="140">
        <f t="shared" si="106"/>
        <v>0</v>
      </c>
      <c r="AU188" s="140"/>
      <c r="AV188" s="140"/>
      <c r="AW188" s="140"/>
      <c r="AX188" s="140"/>
      <c r="AY188" s="140"/>
      <c r="AZ188" s="140"/>
      <c r="BA188" s="140"/>
      <c r="BB188" s="140"/>
      <c r="BC188" s="140"/>
      <c r="BD188" s="140"/>
      <c r="BE188" s="140"/>
      <c r="BF188" s="140"/>
      <c r="BG188" s="140"/>
      <c r="BH188" s="140"/>
      <c r="BI188" s="140">
        <f t="shared" si="122"/>
        <v>0</v>
      </c>
      <c r="BJ188" s="140">
        <f t="shared" si="107"/>
        <v>0</v>
      </c>
      <c r="BK188" s="140"/>
      <c r="BL188" s="140"/>
      <c r="BM188" s="140"/>
      <c r="BN188" s="140"/>
      <c r="BO188" s="140"/>
      <c r="BP188" s="140"/>
      <c r="BQ188" s="140"/>
      <c r="BR188" s="140"/>
      <c r="BS188" s="140"/>
      <c r="BT188" s="140"/>
      <c r="BU188" s="140"/>
      <c r="BV188" s="140"/>
      <c r="BW188" s="140"/>
      <c r="BX188" s="140"/>
      <c r="BY188" s="140"/>
      <c r="BZ188" s="140"/>
      <c r="CA188" s="140"/>
      <c r="CB188" s="140"/>
      <c r="CC188" s="140">
        <v>135500</v>
      </c>
      <c r="CD188" s="140">
        <f>G188+O188-CC188</f>
        <v>-135500</v>
      </c>
      <c r="CE188" s="140">
        <f t="shared" si="131"/>
        <v>135500</v>
      </c>
      <c r="CF188" s="140">
        <f t="shared" si="132"/>
        <v>-135500</v>
      </c>
      <c r="CG188" s="141"/>
      <c r="CH188" s="142">
        <f t="shared" si="128"/>
        <v>0</v>
      </c>
      <c r="CI188" s="143">
        <f t="shared" si="133"/>
        <v>0</v>
      </c>
      <c r="CJ188" s="144"/>
      <c r="CK188" s="144"/>
      <c r="CL188" s="145"/>
      <c r="CM188" s="145"/>
      <c r="CN188" s="145"/>
      <c r="CO188" s="145"/>
      <c r="CP188" s="145"/>
      <c r="CQ188" s="145"/>
      <c r="CR188" s="145"/>
      <c r="CS188" s="145"/>
      <c r="CT188" s="145"/>
      <c r="CU188" s="145"/>
      <c r="CV188" s="145"/>
      <c r="CW188" s="145"/>
      <c r="CX188" s="145"/>
      <c r="CY188" s="145"/>
      <c r="CZ188" s="145"/>
      <c r="DA188" s="145"/>
      <c r="DB188" s="145">
        <f t="shared" si="125"/>
        <v>0</v>
      </c>
      <c r="DC188" s="147">
        <f>N188+D188-DB188</f>
        <v>0</v>
      </c>
    </row>
    <row r="189" spans="1:107" s="146" customFormat="1" ht="12.75">
      <c r="A189" s="358" t="s">
        <v>194</v>
      </c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>
        <f>SUM(H189:K189)</f>
        <v>0</v>
      </c>
      <c r="N189" s="123"/>
      <c r="O189" s="123"/>
      <c r="P189" s="123"/>
      <c r="Q189" s="123"/>
      <c r="R189" s="123"/>
      <c r="S189" s="123"/>
      <c r="T189" s="123"/>
      <c r="U189" s="123"/>
      <c r="V189" s="123"/>
      <c r="W189" s="175"/>
      <c r="X189" s="175"/>
      <c r="Y189" s="175"/>
      <c r="Z189" s="175"/>
      <c r="AA189" s="354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140">
        <f>SUM(Q189:AN189)</f>
        <v>0</v>
      </c>
      <c r="AP189" s="140">
        <f t="shared" si="104"/>
        <v>0</v>
      </c>
      <c r="AQ189" s="140"/>
      <c r="AR189" s="140"/>
      <c r="AS189" s="140">
        <f t="shared" si="105"/>
        <v>0</v>
      </c>
      <c r="AT189" s="140">
        <f t="shared" si="106"/>
        <v>0</v>
      </c>
      <c r="AU189" s="140"/>
      <c r="AV189" s="140"/>
      <c r="AW189" s="140"/>
      <c r="AX189" s="140"/>
      <c r="AY189" s="140"/>
      <c r="AZ189" s="140"/>
      <c r="BA189" s="140"/>
      <c r="BB189" s="140"/>
      <c r="BC189" s="140"/>
      <c r="BD189" s="140"/>
      <c r="BE189" s="140"/>
      <c r="BF189" s="140"/>
      <c r="BG189" s="140"/>
      <c r="BH189" s="140"/>
      <c r="BI189" s="140">
        <f>SUM(AU189:BG189)</f>
        <v>0</v>
      </c>
      <c r="BJ189" s="140">
        <f t="shared" si="107"/>
        <v>0</v>
      </c>
      <c r="BK189" s="140"/>
      <c r="BL189" s="140"/>
      <c r="BM189" s="140"/>
      <c r="BN189" s="140"/>
      <c r="BO189" s="140"/>
      <c r="BP189" s="140"/>
      <c r="BQ189" s="140"/>
      <c r="BR189" s="140"/>
      <c r="BS189" s="140"/>
      <c r="BT189" s="140"/>
      <c r="BU189" s="140"/>
      <c r="BV189" s="140"/>
      <c r="BW189" s="140"/>
      <c r="BX189" s="140"/>
      <c r="BY189" s="140"/>
      <c r="BZ189" s="140"/>
      <c r="CA189" s="140"/>
      <c r="CB189" s="140"/>
      <c r="CC189" s="140">
        <f aca="true" t="shared" si="134" ref="CC189:CC194">SUM(BK189:CB189)</f>
        <v>0</v>
      </c>
      <c r="CD189" s="140">
        <f>G189+O189-CC189</f>
        <v>0</v>
      </c>
      <c r="CE189" s="140">
        <f aca="true" t="shared" si="135" ref="CE189:CF191">AO189+BI189+CC189+AS189</f>
        <v>0</v>
      </c>
      <c r="CF189" s="140">
        <f t="shared" si="135"/>
        <v>0</v>
      </c>
      <c r="CG189" s="141"/>
      <c r="CH189" s="142">
        <f>M189+N189+O189</f>
        <v>0</v>
      </c>
      <c r="CI189" s="143">
        <f>M189+O189+B189+C189+E189+F189+G189+N189</f>
        <v>0</v>
      </c>
      <c r="CJ189" s="144"/>
      <c r="CK189" s="144"/>
      <c r="CL189" s="145"/>
      <c r="CM189" s="145"/>
      <c r="CN189" s="145"/>
      <c r="CO189" s="145"/>
      <c r="CP189" s="145"/>
      <c r="CQ189" s="145"/>
      <c r="CR189" s="145"/>
      <c r="CS189" s="145"/>
      <c r="CT189" s="145"/>
      <c r="CU189" s="145"/>
      <c r="CV189" s="145"/>
      <c r="CW189" s="145"/>
      <c r="CX189" s="145"/>
      <c r="CY189" s="145"/>
      <c r="CZ189" s="145"/>
      <c r="DA189" s="145"/>
      <c r="DB189" s="145">
        <f>SUM(CL189:DA189)</f>
        <v>0</v>
      </c>
      <c r="DC189" s="147">
        <f>N189+D189-DB189</f>
        <v>0</v>
      </c>
    </row>
    <row r="190" spans="1:107" s="146" customFormat="1" ht="12.75">
      <c r="A190" s="442" t="s">
        <v>193</v>
      </c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>
        <f>SUM(H190:K190)</f>
        <v>0</v>
      </c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40">
        <f t="shared" si="121"/>
        <v>0</v>
      </c>
      <c r="AP190" s="140">
        <f t="shared" si="104"/>
        <v>0</v>
      </c>
      <c r="AQ190" s="140"/>
      <c r="AR190" s="140"/>
      <c r="AS190" s="140">
        <f t="shared" si="105"/>
        <v>0</v>
      </c>
      <c r="AT190" s="140">
        <f t="shared" si="106"/>
        <v>0</v>
      </c>
      <c r="AU190" s="140"/>
      <c r="AV190" s="140"/>
      <c r="AW190" s="140"/>
      <c r="AX190" s="140"/>
      <c r="AY190" s="140"/>
      <c r="AZ190" s="140"/>
      <c r="BA190" s="140"/>
      <c r="BB190" s="140"/>
      <c r="BC190" s="140"/>
      <c r="BD190" s="140"/>
      <c r="BE190" s="140"/>
      <c r="BF190" s="140"/>
      <c r="BG190" s="140"/>
      <c r="BH190" s="140"/>
      <c r="BI190" s="140">
        <f t="shared" si="122"/>
        <v>0</v>
      </c>
      <c r="BJ190" s="140">
        <f t="shared" si="107"/>
        <v>0</v>
      </c>
      <c r="BK190" s="140"/>
      <c r="BL190" s="140"/>
      <c r="BM190" s="140"/>
      <c r="BN190" s="140"/>
      <c r="BO190" s="140"/>
      <c r="BP190" s="140"/>
      <c r="BQ190" s="140"/>
      <c r="BR190" s="140"/>
      <c r="BS190" s="140"/>
      <c r="BT190" s="140"/>
      <c r="BU190" s="140"/>
      <c r="BV190" s="140"/>
      <c r="BW190" s="140"/>
      <c r="BX190" s="140"/>
      <c r="BY190" s="140"/>
      <c r="BZ190" s="140"/>
      <c r="CA190" s="140"/>
      <c r="CB190" s="140"/>
      <c r="CC190" s="140">
        <f t="shared" si="134"/>
        <v>0</v>
      </c>
      <c r="CD190" s="140">
        <f>G190+O190-CC190</f>
        <v>0</v>
      </c>
      <c r="CE190" s="140">
        <f t="shared" si="135"/>
        <v>0</v>
      </c>
      <c r="CF190" s="140">
        <f t="shared" si="135"/>
        <v>0</v>
      </c>
      <c r="CG190" s="141"/>
      <c r="CH190" s="142">
        <f>M190+N190+O190</f>
        <v>0</v>
      </c>
      <c r="CI190" s="143">
        <f>M190+O190+B190+C190+E190+F190+G190+N190</f>
        <v>0</v>
      </c>
      <c r="CJ190" s="144"/>
      <c r="CK190" s="144"/>
      <c r="CL190" s="145"/>
      <c r="CM190" s="145"/>
      <c r="CN190" s="145"/>
      <c r="CO190" s="145"/>
      <c r="CP190" s="145"/>
      <c r="CQ190" s="145"/>
      <c r="CR190" s="145"/>
      <c r="CS190" s="145"/>
      <c r="CT190" s="145"/>
      <c r="CU190" s="145"/>
      <c r="CV190" s="145"/>
      <c r="CW190" s="145"/>
      <c r="CX190" s="145"/>
      <c r="CY190" s="145"/>
      <c r="CZ190" s="145"/>
      <c r="DA190" s="145"/>
      <c r="DB190" s="145">
        <f t="shared" si="125"/>
        <v>0</v>
      </c>
      <c r="DC190" s="147">
        <f>N190+D190-DB190</f>
        <v>0</v>
      </c>
    </row>
    <row r="191" spans="1:107" s="206" customFormat="1" ht="42" customHeight="1">
      <c r="A191" s="300" t="s">
        <v>148</v>
      </c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>
        <f>SUM(H191:K191)</f>
        <v>0</v>
      </c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40">
        <f t="shared" si="121"/>
        <v>0</v>
      </c>
      <c r="AP191" s="140">
        <f t="shared" si="104"/>
        <v>0</v>
      </c>
      <c r="AQ191" s="140"/>
      <c r="AR191" s="140"/>
      <c r="AS191" s="140">
        <f t="shared" si="105"/>
        <v>0</v>
      </c>
      <c r="AT191" s="140">
        <f t="shared" si="106"/>
        <v>0</v>
      </c>
      <c r="AU191" s="140"/>
      <c r="AV191" s="140"/>
      <c r="AW191" s="140"/>
      <c r="AX191" s="140"/>
      <c r="AY191" s="140"/>
      <c r="AZ191" s="140"/>
      <c r="BA191" s="140"/>
      <c r="BB191" s="140"/>
      <c r="BC191" s="140"/>
      <c r="BD191" s="140"/>
      <c r="BE191" s="140"/>
      <c r="BF191" s="140"/>
      <c r="BG191" s="140"/>
      <c r="BH191" s="140"/>
      <c r="BI191" s="140">
        <f t="shared" si="122"/>
        <v>0</v>
      </c>
      <c r="BJ191" s="140">
        <f t="shared" si="107"/>
        <v>0</v>
      </c>
      <c r="BK191" s="140"/>
      <c r="BL191" s="140"/>
      <c r="BM191" s="140"/>
      <c r="BN191" s="140"/>
      <c r="BO191" s="140"/>
      <c r="BP191" s="140"/>
      <c r="BQ191" s="140"/>
      <c r="BR191" s="140"/>
      <c r="BS191" s="140"/>
      <c r="BT191" s="203"/>
      <c r="BU191" s="140"/>
      <c r="BV191" s="140"/>
      <c r="BW191" s="140"/>
      <c r="BX191" s="140"/>
      <c r="BY191" s="140"/>
      <c r="BZ191" s="140"/>
      <c r="CA191" s="140"/>
      <c r="CB191" s="140"/>
      <c r="CC191" s="140">
        <f>SUM(BK191:CB191)</f>
        <v>0</v>
      </c>
      <c r="CD191" s="140">
        <f>G191+O191-CC191</f>
        <v>0</v>
      </c>
      <c r="CE191" s="140">
        <f t="shared" si="135"/>
        <v>0</v>
      </c>
      <c r="CF191" s="140">
        <f t="shared" si="135"/>
        <v>0</v>
      </c>
      <c r="CG191" s="141"/>
      <c r="CH191" s="142">
        <f>M191+N191+O191</f>
        <v>0</v>
      </c>
      <c r="CI191" s="143">
        <f>M191+O191+B191+C191+E191+F191+G191+N191</f>
        <v>0</v>
      </c>
      <c r="CJ191" s="144"/>
      <c r="CK191" s="144"/>
      <c r="CL191" s="145"/>
      <c r="CM191" s="145"/>
      <c r="CN191" s="145"/>
      <c r="CO191" s="145"/>
      <c r="CP191" s="145"/>
      <c r="CQ191" s="145"/>
      <c r="CR191" s="145"/>
      <c r="CS191" s="145"/>
      <c r="CT191" s="145"/>
      <c r="CU191" s="145"/>
      <c r="CV191" s="145"/>
      <c r="CW191" s="145"/>
      <c r="CX191" s="145"/>
      <c r="CY191" s="145"/>
      <c r="CZ191" s="145"/>
      <c r="DA191" s="145"/>
      <c r="DB191" s="145">
        <f t="shared" si="125"/>
        <v>0</v>
      </c>
      <c r="DC191" s="147">
        <f>N191+D191-DB191</f>
        <v>0</v>
      </c>
    </row>
    <row r="192" spans="1:107" s="146" customFormat="1" ht="12.75">
      <c r="A192" s="304" t="s">
        <v>149</v>
      </c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>
        <f t="shared" si="126"/>
        <v>0</v>
      </c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40">
        <f t="shared" si="121"/>
        <v>0</v>
      </c>
      <c r="AP192" s="140">
        <f t="shared" si="104"/>
        <v>0</v>
      </c>
      <c r="AQ192" s="140"/>
      <c r="AR192" s="140"/>
      <c r="AS192" s="140">
        <f t="shared" si="105"/>
        <v>0</v>
      </c>
      <c r="AT192" s="140">
        <f t="shared" si="106"/>
        <v>0</v>
      </c>
      <c r="AU192" s="140"/>
      <c r="AV192" s="140"/>
      <c r="AW192" s="140"/>
      <c r="AX192" s="140"/>
      <c r="AY192" s="140"/>
      <c r="AZ192" s="140"/>
      <c r="BA192" s="140"/>
      <c r="BB192" s="140"/>
      <c r="BC192" s="140"/>
      <c r="BD192" s="140"/>
      <c r="BE192" s="140"/>
      <c r="BF192" s="140"/>
      <c r="BG192" s="140"/>
      <c r="BH192" s="140"/>
      <c r="BI192" s="140">
        <f t="shared" si="122"/>
        <v>0</v>
      </c>
      <c r="BJ192" s="140">
        <f t="shared" si="107"/>
        <v>0</v>
      </c>
      <c r="BK192" s="140"/>
      <c r="BL192" s="140"/>
      <c r="BM192" s="140"/>
      <c r="BN192" s="140"/>
      <c r="BO192" s="140"/>
      <c r="BP192" s="140"/>
      <c r="BQ192" s="140"/>
      <c r="BR192" s="140"/>
      <c r="BS192" s="140"/>
      <c r="BU192" s="140"/>
      <c r="BV192" s="140"/>
      <c r="BW192" s="140"/>
      <c r="BX192" s="140"/>
      <c r="BY192" s="140"/>
      <c r="BZ192" s="140"/>
      <c r="CA192" s="140"/>
      <c r="CB192" s="140"/>
      <c r="CC192" s="140">
        <f t="shared" si="134"/>
        <v>0</v>
      </c>
      <c r="CD192" s="140">
        <f t="shared" si="127"/>
        <v>0</v>
      </c>
      <c r="CE192" s="140">
        <f>AO192+BI192+CC192+AS192</f>
        <v>0</v>
      </c>
      <c r="CF192" s="140">
        <f t="shared" si="132"/>
        <v>0</v>
      </c>
      <c r="CG192" s="141"/>
      <c r="CH192" s="142">
        <f t="shared" si="128"/>
        <v>0</v>
      </c>
      <c r="CI192" s="143">
        <f t="shared" si="133"/>
        <v>0</v>
      </c>
      <c r="CJ192" s="144"/>
      <c r="CK192" s="144"/>
      <c r="CL192" s="145"/>
      <c r="CM192" s="145"/>
      <c r="CN192" s="145"/>
      <c r="CO192" s="145"/>
      <c r="CP192" s="145"/>
      <c r="CQ192" s="145"/>
      <c r="CR192" s="145"/>
      <c r="CS192" s="145"/>
      <c r="CT192" s="145"/>
      <c r="CU192" s="145"/>
      <c r="CV192" s="145"/>
      <c r="CW192" s="145"/>
      <c r="CX192" s="145"/>
      <c r="CY192" s="145"/>
      <c r="CZ192" s="145"/>
      <c r="DA192" s="145"/>
      <c r="DB192" s="145">
        <f t="shared" si="125"/>
        <v>0</v>
      </c>
      <c r="DC192" s="147">
        <f t="shared" si="130"/>
        <v>0</v>
      </c>
    </row>
    <row r="193" spans="1:107" s="146" customFormat="1" ht="12.75">
      <c r="A193" s="300" t="s">
        <v>150</v>
      </c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>
        <f>SUM(H193:K193)</f>
        <v>0</v>
      </c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40">
        <f>SUM(Q193:AN193)</f>
        <v>0</v>
      </c>
      <c r="AP193" s="140">
        <f t="shared" si="104"/>
        <v>0</v>
      </c>
      <c r="AQ193" s="140"/>
      <c r="AR193" s="140"/>
      <c r="AS193" s="140">
        <f t="shared" si="105"/>
        <v>0</v>
      </c>
      <c r="AT193" s="140">
        <f t="shared" si="106"/>
        <v>0</v>
      </c>
      <c r="AU193" s="140"/>
      <c r="AV193" s="140"/>
      <c r="AW193" s="140"/>
      <c r="AX193" s="140"/>
      <c r="AY193" s="140"/>
      <c r="AZ193" s="140"/>
      <c r="BA193" s="140"/>
      <c r="BB193" s="140"/>
      <c r="BC193" s="140"/>
      <c r="BD193" s="140"/>
      <c r="BE193" s="140"/>
      <c r="BF193" s="140"/>
      <c r="BG193" s="140"/>
      <c r="BH193" s="140"/>
      <c r="BI193" s="140">
        <f>SUM(AU193:BG193)</f>
        <v>0</v>
      </c>
      <c r="BJ193" s="140">
        <f t="shared" si="107"/>
        <v>0</v>
      </c>
      <c r="BK193" s="140"/>
      <c r="BL193" s="140"/>
      <c r="BM193" s="140"/>
      <c r="BN193" s="140"/>
      <c r="BO193" s="140"/>
      <c r="BP193" s="140"/>
      <c r="BQ193" s="140"/>
      <c r="BR193" s="140"/>
      <c r="BS193" s="140"/>
      <c r="BT193" s="140"/>
      <c r="BU193" s="140"/>
      <c r="BV193" s="140"/>
      <c r="BW193" s="140"/>
      <c r="BX193" s="140"/>
      <c r="BY193" s="140"/>
      <c r="BZ193" s="140"/>
      <c r="CA193" s="140"/>
      <c r="CB193" s="140"/>
      <c r="CC193" s="140">
        <f t="shared" si="134"/>
        <v>0</v>
      </c>
      <c r="CD193" s="140"/>
      <c r="CE193" s="140"/>
      <c r="CF193" s="140"/>
      <c r="CG193" s="141"/>
      <c r="CH193" s="142">
        <f>M193+N193+O193</f>
        <v>0</v>
      </c>
      <c r="CI193" s="143">
        <f>M193+O193+B193+C193+E193+F193+G193+N193</f>
        <v>0</v>
      </c>
      <c r="CJ193" s="144"/>
      <c r="CK193" s="144"/>
      <c r="CL193" s="145"/>
      <c r="CM193" s="145"/>
      <c r="CN193" s="145"/>
      <c r="CO193" s="145"/>
      <c r="CP193" s="145"/>
      <c r="CQ193" s="145"/>
      <c r="CR193" s="145"/>
      <c r="CS193" s="145"/>
      <c r="CT193" s="145"/>
      <c r="CU193" s="145"/>
      <c r="CV193" s="145"/>
      <c r="CW193" s="145"/>
      <c r="CX193" s="145"/>
      <c r="CY193" s="145"/>
      <c r="CZ193" s="145"/>
      <c r="DA193" s="145"/>
      <c r="DB193" s="145">
        <v>0</v>
      </c>
      <c r="DC193" s="147">
        <v>0</v>
      </c>
    </row>
    <row r="194" spans="1:107" s="146" customFormat="1" ht="15" customHeight="1">
      <c r="A194" s="300" t="s">
        <v>151</v>
      </c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>
        <f t="shared" si="126"/>
        <v>0</v>
      </c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40">
        <f t="shared" si="121"/>
        <v>0</v>
      </c>
      <c r="AP194" s="140">
        <f t="shared" si="104"/>
        <v>0</v>
      </c>
      <c r="AQ194" s="140"/>
      <c r="AR194" s="140"/>
      <c r="AS194" s="140">
        <f t="shared" si="105"/>
        <v>0</v>
      </c>
      <c r="AT194" s="140">
        <f t="shared" si="106"/>
        <v>0</v>
      </c>
      <c r="AU194" s="140"/>
      <c r="AV194" s="140"/>
      <c r="AW194" s="140"/>
      <c r="AX194" s="140"/>
      <c r="AY194" s="140"/>
      <c r="AZ194" s="140"/>
      <c r="BA194" s="140"/>
      <c r="BB194" s="140"/>
      <c r="BC194" s="140"/>
      <c r="BD194" s="140"/>
      <c r="BE194" s="140"/>
      <c r="BF194" s="140"/>
      <c r="BG194" s="140"/>
      <c r="BH194" s="140"/>
      <c r="BI194" s="140">
        <f t="shared" si="122"/>
        <v>0</v>
      </c>
      <c r="BJ194" s="140">
        <f t="shared" si="107"/>
        <v>0</v>
      </c>
      <c r="BK194" s="140"/>
      <c r="BL194" s="140"/>
      <c r="BM194" s="140"/>
      <c r="BN194" s="140"/>
      <c r="BO194" s="140"/>
      <c r="BP194" s="140"/>
      <c r="BQ194" s="140"/>
      <c r="BR194" s="140"/>
      <c r="BS194" s="140"/>
      <c r="BT194" s="140"/>
      <c r="BU194" s="140"/>
      <c r="BV194" s="140"/>
      <c r="BW194" s="140"/>
      <c r="BX194" s="140"/>
      <c r="BY194" s="140"/>
      <c r="BZ194" s="140"/>
      <c r="CA194" s="140"/>
      <c r="CB194" s="140"/>
      <c r="CC194" s="140">
        <f t="shared" si="134"/>
        <v>0</v>
      </c>
      <c r="CD194" s="140">
        <f>O194-CC194</f>
        <v>0</v>
      </c>
      <c r="CE194" s="140"/>
      <c r="CF194" s="140"/>
      <c r="CG194" s="141"/>
      <c r="CH194" s="142">
        <f t="shared" si="128"/>
        <v>0</v>
      </c>
      <c r="CI194" s="143">
        <f t="shared" si="133"/>
        <v>0</v>
      </c>
      <c r="CJ194" s="144"/>
      <c r="CK194" s="144"/>
      <c r="CL194" s="145"/>
      <c r="CM194" s="145"/>
      <c r="CN194" s="145"/>
      <c r="CO194" s="145"/>
      <c r="CP194" s="145"/>
      <c r="CQ194" s="145"/>
      <c r="CR194" s="145"/>
      <c r="CS194" s="145"/>
      <c r="CT194" s="145"/>
      <c r="CU194" s="145"/>
      <c r="CV194" s="145"/>
      <c r="CW194" s="145"/>
      <c r="CX194" s="145"/>
      <c r="CY194" s="145"/>
      <c r="CZ194" s="145"/>
      <c r="DA194" s="145"/>
      <c r="DB194" s="145">
        <f>SUM(CL194:DA194)</f>
        <v>0</v>
      </c>
      <c r="DC194" s="147">
        <f>N194+D194-DB194</f>
        <v>0</v>
      </c>
    </row>
    <row r="195" spans="1:107" s="70" customFormat="1" ht="15" customHeight="1" thickBot="1">
      <c r="A195" s="297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14"/>
      <c r="AZ195" s="114"/>
      <c r="BA195" s="114"/>
      <c r="BB195" s="114"/>
      <c r="BC195" s="114"/>
      <c r="BD195" s="114"/>
      <c r="BE195" s="114"/>
      <c r="BF195" s="114"/>
      <c r="BG195" s="114"/>
      <c r="BH195" s="114"/>
      <c r="BI195" s="114"/>
      <c r="BJ195" s="114"/>
      <c r="BK195" s="114"/>
      <c r="BL195" s="114"/>
      <c r="BM195" s="114"/>
      <c r="BN195" s="114"/>
      <c r="BO195" s="114"/>
      <c r="BP195" s="114"/>
      <c r="BQ195" s="114"/>
      <c r="BR195" s="114"/>
      <c r="BS195" s="114"/>
      <c r="BT195" s="114"/>
      <c r="BU195" s="114"/>
      <c r="BV195" s="114"/>
      <c r="BW195" s="114"/>
      <c r="BX195" s="114"/>
      <c r="BY195" s="114"/>
      <c r="BZ195" s="114"/>
      <c r="CA195" s="114"/>
      <c r="CB195" s="114"/>
      <c r="CC195" s="114"/>
      <c r="CD195" s="114"/>
      <c r="CE195" s="114"/>
      <c r="CF195" s="114"/>
      <c r="CG195" s="114"/>
      <c r="CH195" s="127"/>
      <c r="CI195" s="143"/>
      <c r="CJ195" s="144"/>
      <c r="CK195" s="126"/>
      <c r="CL195" s="128"/>
      <c r="CM195" s="128"/>
      <c r="CN195" s="128"/>
      <c r="CO195" s="128"/>
      <c r="CP195" s="128"/>
      <c r="CQ195" s="128"/>
      <c r="CR195" s="128"/>
      <c r="CS195" s="128"/>
      <c r="CT195" s="128"/>
      <c r="CU195" s="128"/>
      <c r="CV195" s="128"/>
      <c r="CW195" s="128"/>
      <c r="CX195" s="128"/>
      <c r="CY195" s="128"/>
      <c r="CZ195" s="128"/>
      <c r="DA195" s="128"/>
      <c r="DB195" s="128"/>
      <c r="DC195" s="129"/>
    </row>
    <row r="196" spans="1:107" s="18" customFormat="1" ht="12.75">
      <c r="A196" s="305" t="s">
        <v>152</v>
      </c>
      <c r="B196" s="92">
        <f>SUM(B11:B63)-B20-B62</f>
        <v>0</v>
      </c>
      <c r="C196" s="92">
        <f aca="true" t="shared" si="136" ref="C196:BS196">SUM(C11:C63)-C20-C62</f>
        <v>0</v>
      </c>
      <c r="D196" s="92">
        <f t="shared" si="136"/>
        <v>0</v>
      </c>
      <c r="E196" s="92">
        <f t="shared" si="136"/>
        <v>0</v>
      </c>
      <c r="F196" s="92">
        <f t="shared" si="136"/>
        <v>0</v>
      </c>
      <c r="G196" s="92">
        <f t="shared" si="136"/>
        <v>0</v>
      </c>
      <c r="H196" s="92">
        <f t="shared" si="136"/>
        <v>3971001</v>
      </c>
      <c r="I196" s="92"/>
      <c r="J196" s="92">
        <f>SUM(J11:J63)-J20-J62</f>
        <v>16420000</v>
      </c>
      <c r="K196" s="92">
        <f t="shared" si="136"/>
        <v>0</v>
      </c>
      <c r="L196" s="92"/>
      <c r="M196" s="92">
        <f t="shared" si="136"/>
        <v>20391001</v>
      </c>
      <c r="N196" s="92">
        <f t="shared" si="136"/>
        <v>566000</v>
      </c>
      <c r="O196" s="92">
        <f t="shared" si="136"/>
        <v>964948</v>
      </c>
      <c r="P196" s="92">
        <f t="shared" si="136"/>
        <v>0</v>
      </c>
      <c r="Q196" s="92">
        <f t="shared" si="136"/>
        <v>0</v>
      </c>
      <c r="R196" s="92">
        <f>SUM(R11:R63)-R20-R62</f>
        <v>0</v>
      </c>
      <c r="S196" s="92">
        <f t="shared" si="136"/>
        <v>0</v>
      </c>
      <c r="T196" s="92">
        <f t="shared" si="136"/>
        <v>0</v>
      </c>
      <c r="U196" s="92">
        <f t="shared" si="136"/>
        <v>0</v>
      </c>
      <c r="V196" s="92">
        <f t="shared" si="136"/>
        <v>0</v>
      </c>
      <c r="W196" s="92">
        <f t="shared" si="136"/>
        <v>790100</v>
      </c>
      <c r="X196" s="92">
        <f t="shared" si="136"/>
        <v>37100</v>
      </c>
      <c r="Y196" s="92">
        <f t="shared" si="136"/>
        <v>0</v>
      </c>
      <c r="Z196" s="92">
        <f t="shared" si="136"/>
        <v>1391500</v>
      </c>
      <c r="AA196" s="92">
        <f>SUM(AA11:AA63)-AA20-AA62</f>
        <v>83800</v>
      </c>
      <c r="AB196" s="92">
        <f t="shared" si="136"/>
        <v>0</v>
      </c>
      <c r="AC196" s="92">
        <f t="shared" si="136"/>
        <v>100800</v>
      </c>
      <c r="AD196" s="92"/>
      <c r="AE196" s="92">
        <f t="shared" si="136"/>
        <v>308301</v>
      </c>
      <c r="AF196" s="92">
        <f t="shared" si="136"/>
        <v>932600</v>
      </c>
      <c r="AG196" s="92">
        <f t="shared" si="136"/>
        <v>256800</v>
      </c>
      <c r="AH196" s="92">
        <f t="shared" si="136"/>
        <v>0</v>
      </c>
      <c r="AI196" s="92">
        <f t="shared" si="136"/>
        <v>35000</v>
      </c>
      <c r="AJ196" s="92">
        <f t="shared" si="136"/>
        <v>0</v>
      </c>
      <c r="AK196" s="92">
        <f t="shared" si="136"/>
        <v>35000</v>
      </c>
      <c r="AL196" s="92">
        <f t="shared" si="136"/>
        <v>0</v>
      </c>
      <c r="AM196" s="92">
        <f t="shared" si="136"/>
        <v>0</v>
      </c>
      <c r="AN196" s="92">
        <f t="shared" si="136"/>
        <v>0</v>
      </c>
      <c r="AO196" s="92">
        <f t="shared" si="136"/>
        <v>3971001</v>
      </c>
      <c r="AP196" s="92">
        <f t="shared" si="136"/>
        <v>0</v>
      </c>
      <c r="AQ196" s="92">
        <f t="shared" si="136"/>
        <v>0</v>
      </c>
      <c r="AR196" s="92">
        <f t="shared" si="136"/>
        <v>0</v>
      </c>
      <c r="AS196" s="92">
        <f t="shared" si="136"/>
        <v>0</v>
      </c>
      <c r="AT196" s="92">
        <f t="shared" si="136"/>
        <v>0</v>
      </c>
      <c r="AU196" s="92">
        <f t="shared" si="136"/>
        <v>12506400</v>
      </c>
      <c r="AV196" s="92">
        <f t="shared" si="136"/>
        <v>80000</v>
      </c>
      <c r="AW196" s="92">
        <f t="shared" si="136"/>
        <v>3728600</v>
      </c>
      <c r="AX196" s="92">
        <f t="shared" si="136"/>
        <v>80000</v>
      </c>
      <c r="AY196" s="92">
        <f t="shared" si="136"/>
        <v>0</v>
      </c>
      <c r="AZ196" s="92">
        <f t="shared" si="136"/>
        <v>0</v>
      </c>
      <c r="BA196" s="92">
        <f t="shared" si="136"/>
        <v>0</v>
      </c>
      <c r="BB196" s="92">
        <f t="shared" si="136"/>
        <v>0</v>
      </c>
      <c r="BC196" s="92">
        <f>SUM(BC11:BC63)-BC20-BC62</f>
        <v>0</v>
      </c>
      <c r="BD196" s="92">
        <f t="shared" si="136"/>
        <v>0</v>
      </c>
      <c r="BE196" s="92">
        <f t="shared" si="136"/>
        <v>0</v>
      </c>
      <c r="BF196" s="92">
        <f t="shared" si="136"/>
        <v>25000</v>
      </c>
      <c r="BG196" s="92">
        <f t="shared" si="136"/>
        <v>0</v>
      </c>
      <c r="BH196" s="92">
        <f t="shared" si="136"/>
        <v>0</v>
      </c>
      <c r="BI196" s="92">
        <f t="shared" si="136"/>
        <v>16420000</v>
      </c>
      <c r="BJ196" s="92">
        <f t="shared" si="136"/>
        <v>0</v>
      </c>
      <c r="BK196" s="92">
        <f t="shared" si="136"/>
        <v>150000</v>
      </c>
      <c r="BL196" s="92">
        <f>SUM(BL11:BL63)-BL20-BL62</f>
        <v>0</v>
      </c>
      <c r="BM196" s="92">
        <f t="shared" si="136"/>
        <v>0</v>
      </c>
      <c r="BN196" s="92">
        <f t="shared" si="136"/>
        <v>45300</v>
      </c>
      <c r="BO196" s="92">
        <f t="shared" si="136"/>
        <v>20000</v>
      </c>
      <c r="BP196" s="92">
        <f t="shared" si="136"/>
        <v>0</v>
      </c>
      <c r="BQ196" s="92">
        <f t="shared" si="136"/>
        <v>11910</v>
      </c>
      <c r="BR196" s="92">
        <f t="shared" si="136"/>
        <v>0</v>
      </c>
      <c r="BS196" s="92">
        <f t="shared" si="136"/>
        <v>150000</v>
      </c>
      <c r="BT196" s="92">
        <f aca="true" t="shared" si="137" ref="BT196:DC196">SUM(BT11:BT63)-BT20-BT62</f>
        <v>0</v>
      </c>
      <c r="BU196" s="92">
        <f t="shared" si="137"/>
        <v>150000</v>
      </c>
      <c r="BV196" s="92">
        <f t="shared" si="137"/>
        <v>20000</v>
      </c>
      <c r="BW196" s="92">
        <f t="shared" si="137"/>
        <v>0</v>
      </c>
      <c r="BX196" s="92">
        <f t="shared" si="137"/>
        <v>20000</v>
      </c>
      <c r="BY196" s="92">
        <f>SUM(BY11:BY63)-BY20-BY62</f>
        <v>0</v>
      </c>
      <c r="BZ196" s="92">
        <f t="shared" si="137"/>
        <v>217738</v>
      </c>
      <c r="CA196" s="92">
        <f t="shared" si="137"/>
        <v>0</v>
      </c>
      <c r="CB196" s="92">
        <f t="shared" si="137"/>
        <v>180000</v>
      </c>
      <c r="CC196" s="92">
        <f t="shared" si="137"/>
        <v>964948</v>
      </c>
      <c r="CD196" s="92">
        <f t="shared" si="137"/>
        <v>0</v>
      </c>
      <c r="CE196" s="92">
        <f t="shared" si="137"/>
        <v>21355949</v>
      </c>
      <c r="CF196" s="92">
        <f t="shared" si="137"/>
        <v>0</v>
      </c>
      <c r="CG196" s="92">
        <f t="shared" si="137"/>
        <v>0</v>
      </c>
      <c r="CH196" s="92">
        <f t="shared" si="137"/>
        <v>21921949</v>
      </c>
      <c r="CI196" s="279">
        <f t="shared" si="137"/>
        <v>21921949</v>
      </c>
      <c r="CJ196" s="279">
        <f t="shared" si="137"/>
        <v>0</v>
      </c>
      <c r="CK196" s="92">
        <f t="shared" si="137"/>
        <v>0</v>
      </c>
      <c r="CL196" s="92">
        <f t="shared" si="137"/>
        <v>0</v>
      </c>
      <c r="CM196" s="92">
        <f t="shared" si="137"/>
        <v>0</v>
      </c>
      <c r="CN196" s="92">
        <f t="shared" si="137"/>
        <v>0</v>
      </c>
      <c r="CO196" s="92">
        <f t="shared" si="137"/>
        <v>0</v>
      </c>
      <c r="CP196" s="92">
        <f t="shared" si="137"/>
        <v>0</v>
      </c>
      <c r="CQ196" s="92">
        <f t="shared" si="137"/>
        <v>0</v>
      </c>
      <c r="CR196" s="92">
        <f t="shared" si="137"/>
        <v>0</v>
      </c>
      <c r="CS196" s="92">
        <f t="shared" si="137"/>
        <v>0</v>
      </c>
      <c r="CT196" s="92">
        <f t="shared" si="137"/>
        <v>0</v>
      </c>
      <c r="CU196" s="92">
        <f t="shared" si="137"/>
        <v>566000</v>
      </c>
      <c r="CV196" s="92">
        <f t="shared" si="137"/>
        <v>0</v>
      </c>
      <c r="CW196" s="92">
        <f t="shared" si="137"/>
        <v>0</v>
      </c>
      <c r="CX196" s="92">
        <f t="shared" si="137"/>
        <v>0</v>
      </c>
      <c r="CY196" s="92">
        <f t="shared" si="137"/>
        <v>0</v>
      </c>
      <c r="CZ196" s="92">
        <f t="shared" si="137"/>
        <v>0</v>
      </c>
      <c r="DA196" s="92">
        <f t="shared" si="137"/>
        <v>0</v>
      </c>
      <c r="DB196" s="92">
        <f t="shared" si="137"/>
        <v>566000</v>
      </c>
      <c r="DC196" s="92">
        <f t="shared" si="137"/>
        <v>0</v>
      </c>
    </row>
    <row r="197" spans="1:107" s="18" customFormat="1" ht="12.75">
      <c r="A197" s="305" t="s">
        <v>153</v>
      </c>
      <c r="B197" s="93">
        <f>B20+B62</f>
        <v>0</v>
      </c>
      <c r="C197" s="93">
        <f aca="true" t="shared" si="138" ref="C197:BS197">C20+C62</f>
        <v>0</v>
      </c>
      <c r="D197" s="93">
        <f t="shared" si="138"/>
        <v>0</v>
      </c>
      <c r="E197" s="93">
        <f t="shared" si="138"/>
        <v>0</v>
      </c>
      <c r="F197" s="93">
        <f t="shared" si="138"/>
        <v>0</v>
      </c>
      <c r="G197" s="93">
        <f t="shared" si="138"/>
        <v>0</v>
      </c>
      <c r="H197" s="93">
        <f t="shared" si="138"/>
        <v>0</v>
      </c>
      <c r="I197" s="93"/>
      <c r="J197" s="93">
        <f t="shared" si="138"/>
        <v>0</v>
      </c>
      <c r="K197" s="93">
        <f t="shared" si="138"/>
        <v>0</v>
      </c>
      <c r="L197" s="93"/>
      <c r="M197" s="93">
        <f t="shared" si="138"/>
        <v>0</v>
      </c>
      <c r="N197" s="93">
        <f>N20+N62</f>
        <v>0</v>
      </c>
      <c r="O197" s="93">
        <f t="shared" si="138"/>
        <v>0</v>
      </c>
      <c r="P197" s="93">
        <f t="shared" si="138"/>
        <v>0</v>
      </c>
      <c r="Q197" s="93">
        <f t="shared" si="138"/>
        <v>0</v>
      </c>
      <c r="R197" s="93">
        <f>R20+R62</f>
        <v>0</v>
      </c>
      <c r="S197" s="93">
        <f t="shared" si="138"/>
        <v>0</v>
      </c>
      <c r="T197" s="93">
        <f t="shared" si="138"/>
        <v>0</v>
      </c>
      <c r="U197" s="93">
        <f t="shared" si="138"/>
        <v>0</v>
      </c>
      <c r="V197" s="93">
        <f t="shared" si="138"/>
        <v>0</v>
      </c>
      <c r="W197" s="93">
        <f t="shared" si="138"/>
        <v>0</v>
      </c>
      <c r="X197" s="93">
        <f t="shared" si="138"/>
        <v>0</v>
      </c>
      <c r="Y197" s="93">
        <f t="shared" si="138"/>
        <v>0</v>
      </c>
      <c r="Z197" s="93">
        <f t="shared" si="138"/>
        <v>0</v>
      </c>
      <c r="AA197" s="93">
        <f>AA20+AA62</f>
        <v>0</v>
      </c>
      <c r="AB197" s="93">
        <f t="shared" si="138"/>
        <v>0</v>
      </c>
      <c r="AC197" s="93">
        <f t="shared" si="138"/>
        <v>0</v>
      </c>
      <c r="AD197" s="93"/>
      <c r="AE197" s="93">
        <f t="shared" si="138"/>
        <v>0</v>
      </c>
      <c r="AF197" s="93">
        <f t="shared" si="138"/>
        <v>0</v>
      </c>
      <c r="AG197" s="93">
        <f t="shared" si="138"/>
        <v>0</v>
      </c>
      <c r="AH197" s="93">
        <f t="shared" si="138"/>
        <v>0</v>
      </c>
      <c r="AI197" s="93">
        <f t="shared" si="138"/>
        <v>0</v>
      </c>
      <c r="AJ197" s="93">
        <f t="shared" si="138"/>
        <v>0</v>
      </c>
      <c r="AK197" s="93">
        <f t="shared" si="138"/>
        <v>0</v>
      </c>
      <c r="AL197" s="93">
        <f t="shared" si="138"/>
        <v>0</v>
      </c>
      <c r="AM197" s="93">
        <f t="shared" si="138"/>
        <v>0</v>
      </c>
      <c r="AN197" s="93">
        <f t="shared" si="138"/>
        <v>0</v>
      </c>
      <c r="AO197" s="93">
        <f t="shared" si="138"/>
        <v>0</v>
      </c>
      <c r="AP197" s="93">
        <f t="shared" si="138"/>
        <v>0</v>
      </c>
      <c r="AQ197" s="93">
        <f t="shared" si="138"/>
        <v>0</v>
      </c>
      <c r="AR197" s="93">
        <f t="shared" si="138"/>
        <v>0</v>
      </c>
      <c r="AS197" s="93">
        <f t="shared" si="138"/>
        <v>0</v>
      </c>
      <c r="AT197" s="93">
        <f t="shared" si="138"/>
        <v>0</v>
      </c>
      <c r="AU197" s="93">
        <f t="shared" si="138"/>
        <v>0</v>
      </c>
      <c r="AV197" s="93">
        <f t="shared" si="138"/>
        <v>0</v>
      </c>
      <c r="AW197" s="93">
        <f t="shared" si="138"/>
        <v>0</v>
      </c>
      <c r="AX197" s="93">
        <f t="shared" si="138"/>
        <v>0</v>
      </c>
      <c r="AY197" s="93">
        <f t="shared" si="138"/>
        <v>0</v>
      </c>
      <c r="AZ197" s="93">
        <f t="shared" si="138"/>
        <v>0</v>
      </c>
      <c r="BA197" s="93">
        <f t="shared" si="138"/>
        <v>0</v>
      </c>
      <c r="BB197" s="93">
        <f t="shared" si="138"/>
        <v>0</v>
      </c>
      <c r="BC197" s="93">
        <f>BC20+BC62</f>
        <v>0</v>
      </c>
      <c r="BD197" s="93">
        <f t="shared" si="138"/>
        <v>0</v>
      </c>
      <c r="BE197" s="93">
        <f t="shared" si="138"/>
        <v>0</v>
      </c>
      <c r="BF197" s="93">
        <f t="shared" si="138"/>
        <v>0</v>
      </c>
      <c r="BG197" s="93">
        <f t="shared" si="138"/>
        <v>0</v>
      </c>
      <c r="BH197" s="93">
        <f t="shared" si="138"/>
        <v>0</v>
      </c>
      <c r="BI197" s="93">
        <f t="shared" si="138"/>
        <v>0</v>
      </c>
      <c r="BJ197" s="93">
        <f t="shared" si="138"/>
        <v>0</v>
      </c>
      <c r="BK197" s="93">
        <f t="shared" si="138"/>
        <v>0</v>
      </c>
      <c r="BL197" s="93">
        <f>BL20+BL62</f>
        <v>0</v>
      </c>
      <c r="BM197" s="93">
        <f t="shared" si="138"/>
        <v>0</v>
      </c>
      <c r="BN197" s="93">
        <f t="shared" si="138"/>
        <v>0</v>
      </c>
      <c r="BO197" s="93">
        <f t="shared" si="138"/>
        <v>0</v>
      </c>
      <c r="BP197" s="93">
        <f t="shared" si="138"/>
        <v>0</v>
      </c>
      <c r="BQ197" s="93">
        <f t="shared" si="138"/>
        <v>0</v>
      </c>
      <c r="BR197" s="93">
        <f t="shared" si="138"/>
        <v>0</v>
      </c>
      <c r="BS197" s="93">
        <f t="shared" si="138"/>
        <v>0</v>
      </c>
      <c r="BT197" s="93">
        <f aca="true" t="shared" si="139" ref="BT197:DC197">BT20+BT62</f>
        <v>0</v>
      </c>
      <c r="BU197" s="93">
        <f t="shared" si="139"/>
        <v>0</v>
      </c>
      <c r="BV197" s="93">
        <f t="shared" si="139"/>
        <v>0</v>
      </c>
      <c r="BW197" s="93">
        <f t="shared" si="139"/>
        <v>0</v>
      </c>
      <c r="BX197" s="93">
        <f t="shared" si="139"/>
        <v>0</v>
      </c>
      <c r="BY197" s="93">
        <f>BY20+BY62</f>
        <v>0</v>
      </c>
      <c r="BZ197" s="93">
        <f t="shared" si="139"/>
        <v>0</v>
      </c>
      <c r="CA197" s="93">
        <f t="shared" si="139"/>
        <v>0</v>
      </c>
      <c r="CB197" s="93">
        <f t="shared" si="139"/>
        <v>0</v>
      </c>
      <c r="CC197" s="93">
        <f t="shared" si="139"/>
        <v>0</v>
      </c>
      <c r="CD197" s="93">
        <f t="shared" si="139"/>
        <v>0</v>
      </c>
      <c r="CE197" s="93">
        <f t="shared" si="139"/>
        <v>0</v>
      </c>
      <c r="CF197" s="93">
        <f t="shared" si="139"/>
        <v>0</v>
      </c>
      <c r="CG197" s="93">
        <f t="shared" si="139"/>
        <v>0</v>
      </c>
      <c r="CH197" s="93">
        <f t="shared" si="139"/>
        <v>0</v>
      </c>
      <c r="CI197" s="280">
        <f t="shared" si="139"/>
        <v>0</v>
      </c>
      <c r="CJ197" s="280">
        <f t="shared" si="139"/>
        <v>0</v>
      </c>
      <c r="CK197" s="93">
        <f t="shared" si="139"/>
        <v>0</v>
      </c>
      <c r="CL197" s="93">
        <f t="shared" si="139"/>
        <v>0</v>
      </c>
      <c r="CM197" s="93">
        <f t="shared" si="139"/>
        <v>0</v>
      </c>
      <c r="CN197" s="93">
        <f t="shared" si="139"/>
        <v>0</v>
      </c>
      <c r="CO197" s="93">
        <f t="shared" si="139"/>
        <v>0</v>
      </c>
      <c r="CP197" s="93">
        <f t="shared" si="139"/>
        <v>0</v>
      </c>
      <c r="CQ197" s="93">
        <f t="shared" si="139"/>
        <v>0</v>
      </c>
      <c r="CR197" s="93">
        <f t="shared" si="139"/>
        <v>0</v>
      </c>
      <c r="CS197" s="93">
        <f t="shared" si="139"/>
        <v>0</v>
      </c>
      <c r="CT197" s="93">
        <f t="shared" si="139"/>
        <v>0</v>
      </c>
      <c r="CU197" s="93">
        <f t="shared" si="139"/>
        <v>0</v>
      </c>
      <c r="CV197" s="93">
        <f t="shared" si="139"/>
        <v>0</v>
      </c>
      <c r="CW197" s="93">
        <f t="shared" si="139"/>
        <v>0</v>
      </c>
      <c r="CX197" s="93">
        <f t="shared" si="139"/>
        <v>0</v>
      </c>
      <c r="CY197" s="93">
        <f t="shared" si="139"/>
        <v>0</v>
      </c>
      <c r="CZ197" s="93">
        <f t="shared" si="139"/>
        <v>0</v>
      </c>
      <c r="DA197" s="93">
        <f t="shared" si="139"/>
        <v>0</v>
      </c>
      <c r="DB197" s="93">
        <f t="shared" si="139"/>
        <v>0</v>
      </c>
      <c r="DC197" s="93">
        <f t="shared" si="139"/>
        <v>0</v>
      </c>
    </row>
    <row r="198" spans="1:107" s="18" customFormat="1" ht="12.75">
      <c r="A198" s="305" t="s">
        <v>154</v>
      </c>
      <c r="B198" s="32">
        <f aca="true" t="shared" si="140" ref="B198:AI198">SUM(B65:B150)-B199</f>
        <v>0</v>
      </c>
      <c r="C198" s="32">
        <f t="shared" si="140"/>
        <v>0</v>
      </c>
      <c r="D198" s="32">
        <f t="shared" si="140"/>
        <v>0</v>
      </c>
      <c r="E198" s="32">
        <f t="shared" si="140"/>
        <v>0</v>
      </c>
      <c r="F198" s="32">
        <f t="shared" si="140"/>
        <v>0</v>
      </c>
      <c r="G198" s="32">
        <f t="shared" si="140"/>
        <v>0</v>
      </c>
      <c r="H198" s="32">
        <f t="shared" si="140"/>
        <v>0</v>
      </c>
      <c r="I198" s="32"/>
      <c r="J198" s="32">
        <f t="shared" si="140"/>
        <v>0</v>
      </c>
      <c r="K198" s="32">
        <f t="shared" si="140"/>
        <v>2878200</v>
      </c>
      <c r="L198" s="32"/>
      <c r="M198" s="32">
        <f t="shared" si="140"/>
        <v>2878200</v>
      </c>
      <c r="N198" s="32">
        <f t="shared" si="140"/>
        <v>0</v>
      </c>
      <c r="O198" s="32">
        <f t="shared" si="140"/>
        <v>0</v>
      </c>
      <c r="P198" s="32">
        <f t="shared" si="140"/>
        <v>0</v>
      </c>
      <c r="Q198" s="32">
        <f t="shared" si="140"/>
        <v>0</v>
      </c>
      <c r="R198" s="32">
        <f t="shared" si="140"/>
        <v>0</v>
      </c>
      <c r="S198" s="32">
        <f t="shared" si="140"/>
        <v>0</v>
      </c>
      <c r="T198" s="32">
        <f t="shared" si="140"/>
        <v>0</v>
      </c>
      <c r="U198" s="32">
        <f t="shared" si="140"/>
        <v>0</v>
      </c>
      <c r="V198" s="32">
        <f t="shared" si="140"/>
        <v>0</v>
      </c>
      <c r="W198" s="32">
        <f t="shared" si="140"/>
        <v>0</v>
      </c>
      <c r="X198" s="32">
        <f t="shared" si="140"/>
        <v>0</v>
      </c>
      <c r="Y198" s="32">
        <f t="shared" si="140"/>
        <v>0</v>
      </c>
      <c r="Z198" s="32">
        <f t="shared" si="140"/>
        <v>0</v>
      </c>
      <c r="AA198" s="32">
        <f t="shared" si="140"/>
        <v>0</v>
      </c>
      <c r="AB198" s="32">
        <f t="shared" si="140"/>
        <v>0</v>
      </c>
      <c r="AC198" s="32">
        <f t="shared" si="140"/>
        <v>0</v>
      </c>
      <c r="AD198" s="32">
        <f t="shared" si="140"/>
        <v>0</v>
      </c>
      <c r="AE198" s="32">
        <f t="shared" si="140"/>
        <v>0</v>
      </c>
      <c r="AF198" s="32">
        <f t="shared" si="140"/>
        <v>0</v>
      </c>
      <c r="AG198" s="32">
        <f t="shared" si="140"/>
        <v>0</v>
      </c>
      <c r="AH198" s="32">
        <f t="shared" si="140"/>
        <v>0</v>
      </c>
      <c r="AI198" s="32">
        <f t="shared" si="140"/>
        <v>0</v>
      </c>
      <c r="AJ198" s="32">
        <f aca="true" t="shared" si="141" ref="AJ198:BO198">SUM(AJ65:AJ150)-AJ199</f>
        <v>0</v>
      </c>
      <c r="AK198" s="32">
        <f t="shared" si="141"/>
        <v>0</v>
      </c>
      <c r="AL198" s="32">
        <f t="shared" si="141"/>
        <v>0</v>
      </c>
      <c r="AM198" s="32">
        <f t="shared" si="141"/>
        <v>0</v>
      </c>
      <c r="AN198" s="32">
        <f t="shared" si="141"/>
        <v>0</v>
      </c>
      <c r="AO198" s="32">
        <f t="shared" si="141"/>
        <v>0</v>
      </c>
      <c r="AP198" s="32">
        <f t="shared" si="141"/>
        <v>0</v>
      </c>
      <c r="AQ198" s="32">
        <f t="shared" si="141"/>
        <v>0</v>
      </c>
      <c r="AR198" s="32">
        <f t="shared" si="141"/>
        <v>0</v>
      </c>
      <c r="AS198" s="32">
        <f t="shared" si="141"/>
        <v>0</v>
      </c>
      <c r="AT198" s="32">
        <f t="shared" si="141"/>
        <v>2878200</v>
      </c>
      <c r="AU198" s="32">
        <f t="shared" si="141"/>
        <v>0</v>
      </c>
      <c r="AV198" s="32">
        <f t="shared" si="141"/>
        <v>0</v>
      </c>
      <c r="AW198" s="32">
        <f t="shared" si="141"/>
        <v>0</v>
      </c>
      <c r="AX198" s="32">
        <f t="shared" si="141"/>
        <v>0</v>
      </c>
      <c r="AY198" s="32">
        <f t="shared" si="141"/>
        <v>0</v>
      </c>
      <c r="AZ198" s="32">
        <f t="shared" si="141"/>
        <v>0</v>
      </c>
      <c r="BA198" s="32">
        <f t="shared" si="141"/>
        <v>0</v>
      </c>
      <c r="BB198" s="32">
        <f t="shared" si="141"/>
        <v>0</v>
      </c>
      <c r="BC198" s="32">
        <f t="shared" si="141"/>
        <v>0</v>
      </c>
      <c r="BD198" s="32">
        <f t="shared" si="141"/>
        <v>0</v>
      </c>
      <c r="BE198" s="32">
        <f t="shared" si="141"/>
        <v>0</v>
      </c>
      <c r="BF198" s="32">
        <f t="shared" si="141"/>
        <v>0</v>
      </c>
      <c r="BG198" s="32">
        <f t="shared" si="141"/>
        <v>0</v>
      </c>
      <c r="BH198" s="32">
        <f t="shared" si="141"/>
        <v>0</v>
      </c>
      <c r="BI198" s="32">
        <f t="shared" si="141"/>
        <v>0</v>
      </c>
      <c r="BJ198" s="32">
        <f t="shared" si="141"/>
        <v>0</v>
      </c>
      <c r="BK198" s="32">
        <f t="shared" si="141"/>
        <v>0</v>
      </c>
      <c r="BL198" s="32">
        <f t="shared" si="141"/>
        <v>0</v>
      </c>
      <c r="BM198" s="32">
        <f t="shared" si="141"/>
        <v>0</v>
      </c>
      <c r="BN198" s="32">
        <f t="shared" si="141"/>
        <v>0</v>
      </c>
      <c r="BO198" s="32">
        <f t="shared" si="141"/>
        <v>0</v>
      </c>
      <c r="BP198" s="32">
        <f aca="true" t="shared" si="142" ref="BP198:CU198">SUM(BP65:BP150)-BP199</f>
        <v>0</v>
      </c>
      <c r="BQ198" s="32">
        <f t="shared" si="142"/>
        <v>0</v>
      </c>
      <c r="BR198" s="32">
        <f t="shared" si="142"/>
        <v>0</v>
      </c>
      <c r="BS198" s="32">
        <f t="shared" si="142"/>
        <v>0</v>
      </c>
      <c r="BT198" s="32">
        <f t="shared" si="142"/>
        <v>0</v>
      </c>
      <c r="BU198" s="32">
        <f t="shared" si="142"/>
        <v>0</v>
      </c>
      <c r="BV198" s="32">
        <f t="shared" si="142"/>
        <v>0</v>
      </c>
      <c r="BW198" s="32">
        <f t="shared" si="142"/>
        <v>0</v>
      </c>
      <c r="BX198" s="32">
        <f t="shared" si="142"/>
        <v>0</v>
      </c>
      <c r="BY198" s="32">
        <f t="shared" si="142"/>
        <v>0</v>
      </c>
      <c r="BZ198" s="32">
        <f t="shared" si="142"/>
        <v>0</v>
      </c>
      <c r="CA198" s="32">
        <f t="shared" si="142"/>
        <v>0</v>
      </c>
      <c r="CB198" s="32">
        <f t="shared" si="142"/>
        <v>0</v>
      </c>
      <c r="CC198" s="32">
        <f t="shared" si="142"/>
        <v>0</v>
      </c>
      <c r="CD198" s="32">
        <f t="shared" si="142"/>
        <v>0</v>
      </c>
      <c r="CE198" s="32">
        <f t="shared" si="142"/>
        <v>0</v>
      </c>
      <c r="CF198" s="32">
        <f t="shared" si="142"/>
        <v>2878200</v>
      </c>
      <c r="CG198" s="32">
        <f t="shared" si="142"/>
        <v>0</v>
      </c>
      <c r="CH198" s="32">
        <f t="shared" si="142"/>
        <v>2878200</v>
      </c>
      <c r="CI198" s="281">
        <f t="shared" si="142"/>
        <v>2878200</v>
      </c>
      <c r="CJ198" s="281">
        <f t="shared" si="142"/>
        <v>0</v>
      </c>
      <c r="CK198" s="32">
        <f t="shared" si="142"/>
        <v>0</v>
      </c>
      <c r="CL198" s="32">
        <f t="shared" si="142"/>
        <v>0</v>
      </c>
      <c r="CM198" s="32">
        <f t="shared" si="142"/>
        <v>0</v>
      </c>
      <c r="CN198" s="32">
        <f t="shared" si="142"/>
        <v>0</v>
      </c>
      <c r="CO198" s="32">
        <f t="shared" si="142"/>
        <v>0</v>
      </c>
      <c r="CP198" s="32">
        <f t="shared" si="142"/>
        <v>0</v>
      </c>
      <c r="CQ198" s="32">
        <f t="shared" si="142"/>
        <v>0</v>
      </c>
      <c r="CR198" s="32">
        <f t="shared" si="142"/>
        <v>0</v>
      </c>
      <c r="CS198" s="32">
        <f t="shared" si="142"/>
        <v>0</v>
      </c>
      <c r="CT198" s="32">
        <f t="shared" si="142"/>
        <v>0</v>
      </c>
      <c r="CU198" s="32">
        <f t="shared" si="142"/>
        <v>0</v>
      </c>
      <c r="CV198" s="32">
        <f aca="true" t="shared" si="143" ref="CV198:DC198">SUM(CV65:CV150)-CV199</f>
        <v>0</v>
      </c>
      <c r="CW198" s="32">
        <f t="shared" si="143"/>
        <v>0</v>
      </c>
      <c r="CX198" s="32">
        <f t="shared" si="143"/>
        <v>0</v>
      </c>
      <c r="CY198" s="32">
        <f t="shared" si="143"/>
        <v>0</v>
      </c>
      <c r="CZ198" s="32">
        <f t="shared" si="143"/>
        <v>0</v>
      </c>
      <c r="DA198" s="32">
        <f t="shared" si="143"/>
        <v>0</v>
      </c>
      <c r="DB198" s="32">
        <f t="shared" si="143"/>
        <v>0</v>
      </c>
      <c r="DC198" s="32">
        <f t="shared" si="143"/>
        <v>0</v>
      </c>
    </row>
    <row r="199" spans="1:107" s="18" customFormat="1" ht="12.75">
      <c r="A199" s="305" t="s">
        <v>155</v>
      </c>
      <c r="B199" s="32">
        <f>B83+B87+B99+B109+B110+B118+B123+B119+B132+B133+B134+B135+B136+B138+B139+B110+B141+B142+B143+B144+B145+B146+B147+B148+B149+B150+B151</f>
        <v>0</v>
      </c>
      <c r="C199" s="32">
        <f aca="true" t="shared" si="144" ref="C199:BN199">C83+C87+C99+C109+C110+C118+C123+C119+C132+C133+C134+C135+C136+C138+C139+C110+C141+C142+C143+C144+C145+C146+C147+C148+C149+C150+C151</f>
        <v>0</v>
      </c>
      <c r="D199" s="32">
        <f t="shared" si="144"/>
        <v>0</v>
      </c>
      <c r="E199" s="32">
        <f t="shared" si="144"/>
        <v>0</v>
      </c>
      <c r="F199" s="32">
        <f t="shared" si="144"/>
        <v>0</v>
      </c>
      <c r="G199" s="32">
        <f t="shared" si="144"/>
        <v>0</v>
      </c>
      <c r="H199" s="32">
        <f t="shared" si="144"/>
        <v>0</v>
      </c>
      <c r="I199" s="32">
        <f t="shared" si="144"/>
        <v>0</v>
      </c>
      <c r="J199" s="32">
        <f t="shared" si="144"/>
        <v>0</v>
      </c>
      <c r="K199" s="32">
        <f t="shared" si="144"/>
        <v>936000</v>
      </c>
      <c r="L199" s="32">
        <f t="shared" si="144"/>
        <v>0</v>
      </c>
      <c r="M199" s="32">
        <f t="shared" si="144"/>
        <v>936000</v>
      </c>
      <c r="N199" s="32">
        <f t="shared" si="144"/>
        <v>0</v>
      </c>
      <c r="O199" s="32">
        <f t="shared" si="144"/>
        <v>0</v>
      </c>
      <c r="P199" s="32">
        <f t="shared" si="144"/>
        <v>0</v>
      </c>
      <c r="Q199" s="32">
        <f t="shared" si="144"/>
        <v>0</v>
      </c>
      <c r="R199" s="32">
        <f t="shared" si="144"/>
        <v>0</v>
      </c>
      <c r="S199" s="32">
        <f t="shared" si="144"/>
        <v>0</v>
      </c>
      <c r="T199" s="32">
        <f t="shared" si="144"/>
        <v>0</v>
      </c>
      <c r="U199" s="32">
        <f t="shared" si="144"/>
        <v>0</v>
      </c>
      <c r="V199" s="32">
        <f t="shared" si="144"/>
        <v>0</v>
      </c>
      <c r="W199" s="32">
        <f t="shared" si="144"/>
        <v>0</v>
      </c>
      <c r="X199" s="32">
        <f t="shared" si="144"/>
        <v>0</v>
      </c>
      <c r="Y199" s="32">
        <f t="shared" si="144"/>
        <v>0</v>
      </c>
      <c r="Z199" s="32">
        <f t="shared" si="144"/>
        <v>0</v>
      </c>
      <c r="AA199" s="32">
        <f t="shared" si="144"/>
        <v>0</v>
      </c>
      <c r="AB199" s="32">
        <f t="shared" si="144"/>
        <v>0</v>
      </c>
      <c r="AC199" s="32">
        <f t="shared" si="144"/>
        <v>0</v>
      </c>
      <c r="AD199" s="32">
        <f t="shared" si="144"/>
        <v>0</v>
      </c>
      <c r="AE199" s="32">
        <f t="shared" si="144"/>
        <v>0</v>
      </c>
      <c r="AF199" s="32">
        <f t="shared" si="144"/>
        <v>0</v>
      </c>
      <c r="AG199" s="32">
        <f t="shared" si="144"/>
        <v>0</v>
      </c>
      <c r="AH199" s="32">
        <f t="shared" si="144"/>
        <v>0</v>
      </c>
      <c r="AI199" s="32">
        <f t="shared" si="144"/>
        <v>0</v>
      </c>
      <c r="AJ199" s="32">
        <f t="shared" si="144"/>
        <v>0</v>
      </c>
      <c r="AK199" s="32">
        <f t="shared" si="144"/>
        <v>0</v>
      </c>
      <c r="AL199" s="32">
        <f t="shared" si="144"/>
        <v>0</v>
      </c>
      <c r="AM199" s="32">
        <f t="shared" si="144"/>
        <v>0</v>
      </c>
      <c r="AN199" s="32">
        <f t="shared" si="144"/>
        <v>0</v>
      </c>
      <c r="AO199" s="32">
        <f t="shared" si="144"/>
        <v>0</v>
      </c>
      <c r="AP199" s="32">
        <f t="shared" si="144"/>
        <v>0</v>
      </c>
      <c r="AQ199" s="32">
        <f t="shared" si="144"/>
        <v>0</v>
      </c>
      <c r="AR199" s="32">
        <f t="shared" si="144"/>
        <v>0</v>
      </c>
      <c r="AS199" s="32">
        <f t="shared" si="144"/>
        <v>0</v>
      </c>
      <c r="AT199" s="32">
        <f t="shared" si="144"/>
        <v>936000</v>
      </c>
      <c r="AU199" s="32">
        <f t="shared" si="144"/>
        <v>0</v>
      </c>
      <c r="AV199" s="32">
        <f t="shared" si="144"/>
        <v>0</v>
      </c>
      <c r="AW199" s="32">
        <f t="shared" si="144"/>
        <v>0</v>
      </c>
      <c r="AX199" s="32">
        <f t="shared" si="144"/>
        <v>0</v>
      </c>
      <c r="AY199" s="32">
        <f t="shared" si="144"/>
        <v>0</v>
      </c>
      <c r="AZ199" s="32">
        <f t="shared" si="144"/>
        <v>0</v>
      </c>
      <c r="BA199" s="32">
        <f t="shared" si="144"/>
        <v>0</v>
      </c>
      <c r="BB199" s="32">
        <f t="shared" si="144"/>
        <v>0</v>
      </c>
      <c r="BC199" s="32">
        <f t="shared" si="144"/>
        <v>0</v>
      </c>
      <c r="BD199" s="32">
        <f t="shared" si="144"/>
        <v>0</v>
      </c>
      <c r="BE199" s="32">
        <f t="shared" si="144"/>
        <v>0</v>
      </c>
      <c r="BF199" s="32">
        <f t="shared" si="144"/>
        <v>0</v>
      </c>
      <c r="BG199" s="32">
        <f t="shared" si="144"/>
        <v>0</v>
      </c>
      <c r="BH199" s="32">
        <f t="shared" si="144"/>
        <v>0</v>
      </c>
      <c r="BI199" s="32">
        <f t="shared" si="144"/>
        <v>0</v>
      </c>
      <c r="BJ199" s="32">
        <f t="shared" si="144"/>
        <v>0</v>
      </c>
      <c r="BK199" s="32">
        <f t="shared" si="144"/>
        <v>0</v>
      </c>
      <c r="BL199" s="32">
        <f t="shared" si="144"/>
        <v>0</v>
      </c>
      <c r="BM199" s="32">
        <f t="shared" si="144"/>
        <v>0</v>
      </c>
      <c r="BN199" s="32">
        <f t="shared" si="144"/>
        <v>0</v>
      </c>
      <c r="BO199" s="32">
        <f aca="true" t="shared" si="145" ref="BO199:DC199">BO83+BO87+BO99+BO109+BO110+BO118+BO123+BO119+BO132+BO133+BO134+BO135+BO136+BO138+BO139+BO110+BO141+BO142+BO143+BO144+BO145+BO146+BO147+BO148+BO149+BO150+BO151</f>
        <v>0</v>
      </c>
      <c r="BP199" s="32">
        <f t="shared" si="145"/>
        <v>0</v>
      </c>
      <c r="BQ199" s="32">
        <f t="shared" si="145"/>
        <v>0</v>
      </c>
      <c r="BR199" s="32">
        <f t="shared" si="145"/>
        <v>0</v>
      </c>
      <c r="BS199" s="32">
        <f t="shared" si="145"/>
        <v>0</v>
      </c>
      <c r="BT199" s="32">
        <f t="shared" si="145"/>
        <v>0</v>
      </c>
      <c r="BU199" s="32">
        <f t="shared" si="145"/>
        <v>0</v>
      </c>
      <c r="BV199" s="32">
        <f t="shared" si="145"/>
        <v>0</v>
      </c>
      <c r="BW199" s="32">
        <f t="shared" si="145"/>
        <v>0</v>
      </c>
      <c r="BX199" s="32">
        <f t="shared" si="145"/>
        <v>0</v>
      </c>
      <c r="BY199" s="32">
        <f t="shared" si="145"/>
        <v>0</v>
      </c>
      <c r="BZ199" s="32">
        <f t="shared" si="145"/>
        <v>0</v>
      </c>
      <c r="CA199" s="32">
        <f t="shared" si="145"/>
        <v>0</v>
      </c>
      <c r="CB199" s="32">
        <f t="shared" si="145"/>
        <v>0</v>
      </c>
      <c r="CC199" s="32">
        <f t="shared" si="145"/>
        <v>0</v>
      </c>
      <c r="CD199" s="32">
        <f t="shared" si="145"/>
        <v>0</v>
      </c>
      <c r="CE199" s="32">
        <f t="shared" si="145"/>
        <v>0</v>
      </c>
      <c r="CF199" s="32">
        <f t="shared" si="145"/>
        <v>936000</v>
      </c>
      <c r="CG199" s="32">
        <f t="shared" si="145"/>
        <v>0</v>
      </c>
      <c r="CH199" s="32">
        <f t="shared" si="145"/>
        <v>936000</v>
      </c>
      <c r="CI199" s="32">
        <f t="shared" si="145"/>
        <v>936000</v>
      </c>
      <c r="CJ199" s="32">
        <f t="shared" si="145"/>
        <v>0</v>
      </c>
      <c r="CK199" s="32">
        <f t="shared" si="145"/>
        <v>0</v>
      </c>
      <c r="CL199" s="32">
        <f t="shared" si="145"/>
        <v>0</v>
      </c>
      <c r="CM199" s="32">
        <f t="shared" si="145"/>
        <v>0</v>
      </c>
      <c r="CN199" s="32">
        <f t="shared" si="145"/>
        <v>0</v>
      </c>
      <c r="CO199" s="32">
        <f t="shared" si="145"/>
        <v>0</v>
      </c>
      <c r="CP199" s="32">
        <f t="shared" si="145"/>
        <v>0</v>
      </c>
      <c r="CQ199" s="32">
        <f t="shared" si="145"/>
        <v>0</v>
      </c>
      <c r="CR199" s="32">
        <f t="shared" si="145"/>
        <v>0</v>
      </c>
      <c r="CS199" s="32">
        <f t="shared" si="145"/>
        <v>0</v>
      </c>
      <c r="CT199" s="32">
        <f t="shared" si="145"/>
        <v>0</v>
      </c>
      <c r="CU199" s="32">
        <f t="shared" si="145"/>
        <v>0</v>
      </c>
      <c r="CV199" s="32">
        <f t="shared" si="145"/>
        <v>0</v>
      </c>
      <c r="CW199" s="32">
        <f t="shared" si="145"/>
        <v>0</v>
      </c>
      <c r="CX199" s="32">
        <f t="shared" si="145"/>
        <v>0</v>
      </c>
      <c r="CY199" s="32">
        <f t="shared" si="145"/>
        <v>0</v>
      </c>
      <c r="CZ199" s="32">
        <f t="shared" si="145"/>
        <v>0</v>
      </c>
      <c r="DA199" s="32">
        <f t="shared" si="145"/>
        <v>0</v>
      </c>
      <c r="DB199" s="32">
        <f t="shared" si="145"/>
        <v>0</v>
      </c>
      <c r="DC199" s="32">
        <f t="shared" si="145"/>
        <v>0</v>
      </c>
    </row>
    <row r="200" spans="1:107" s="18" customFormat="1" ht="12.75">
      <c r="A200" s="305" t="s">
        <v>218</v>
      </c>
      <c r="B200" s="32">
        <f>SUM(B152:B158)</f>
        <v>0</v>
      </c>
      <c r="C200" s="32">
        <f aca="true" t="shared" si="146" ref="C200:BS200">SUM(C152:C158)</f>
        <v>0</v>
      </c>
      <c r="D200" s="32">
        <f t="shared" si="146"/>
        <v>0</v>
      </c>
      <c r="E200" s="32">
        <f t="shared" si="146"/>
        <v>0</v>
      </c>
      <c r="F200" s="32">
        <f t="shared" si="146"/>
        <v>0</v>
      </c>
      <c r="G200" s="32">
        <f t="shared" si="146"/>
        <v>0</v>
      </c>
      <c r="H200" s="32">
        <f t="shared" si="146"/>
        <v>0</v>
      </c>
      <c r="I200" s="32"/>
      <c r="J200" s="32">
        <f t="shared" si="146"/>
        <v>0</v>
      </c>
      <c r="K200" s="32">
        <f t="shared" si="146"/>
        <v>0</v>
      </c>
      <c r="L200" s="32"/>
      <c r="M200" s="32">
        <f t="shared" si="146"/>
        <v>0</v>
      </c>
      <c r="N200" s="32">
        <f t="shared" si="146"/>
        <v>0</v>
      </c>
      <c r="O200" s="32">
        <f t="shared" si="146"/>
        <v>0</v>
      </c>
      <c r="P200" s="32">
        <f t="shared" si="146"/>
        <v>0</v>
      </c>
      <c r="Q200" s="32">
        <f>SUM(Q152:Q158)</f>
        <v>0</v>
      </c>
      <c r="R200" s="32">
        <f>SUM(R152:R158)</f>
        <v>0</v>
      </c>
      <c r="S200" s="32">
        <f t="shared" si="146"/>
        <v>0</v>
      </c>
      <c r="T200" s="32">
        <f t="shared" si="146"/>
        <v>0</v>
      </c>
      <c r="U200" s="32">
        <f t="shared" si="146"/>
        <v>0</v>
      </c>
      <c r="V200" s="32">
        <f t="shared" si="146"/>
        <v>0</v>
      </c>
      <c r="W200" s="32">
        <f t="shared" si="146"/>
        <v>0</v>
      </c>
      <c r="X200" s="32">
        <f t="shared" si="146"/>
        <v>0</v>
      </c>
      <c r="Y200" s="32">
        <f t="shared" si="146"/>
        <v>0</v>
      </c>
      <c r="Z200" s="32">
        <f t="shared" si="146"/>
        <v>0</v>
      </c>
      <c r="AA200" s="32">
        <f>SUM(AA152:AA158)</f>
        <v>0</v>
      </c>
      <c r="AB200" s="32">
        <f t="shared" si="146"/>
        <v>0</v>
      </c>
      <c r="AC200" s="32">
        <f t="shared" si="146"/>
        <v>0</v>
      </c>
      <c r="AD200" s="32"/>
      <c r="AE200" s="32">
        <f t="shared" si="146"/>
        <v>0</v>
      </c>
      <c r="AF200" s="32">
        <f t="shared" si="146"/>
        <v>0</v>
      </c>
      <c r="AG200" s="32">
        <f t="shared" si="146"/>
        <v>0</v>
      </c>
      <c r="AH200" s="32">
        <f t="shared" si="146"/>
        <v>0</v>
      </c>
      <c r="AI200" s="32">
        <f t="shared" si="146"/>
        <v>0</v>
      </c>
      <c r="AJ200" s="32">
        <f t="shared" si="146"/>
        <v>0</v>
      </c>
      <c r="AK200" s="32">
        <f t="shared" si="146"/>
        <v>0</v>
      </c>
      <c r="AL200" s="32">
        <f t="shared" si="146"/>
        <v>0</v>
      </c>
      <c r="AM200" s="32">
        <f t="shared" si="146"/>
        <v>0</v>
      </c>
      <c r="AN200" s="32">
        <f t="shared" si="146"/>
        <v>0</v>
      </c>
      <c r="AO200" s="32">
        <f t="shared" si="146"/>
        <v>0</v>
      </c>
      <c r="AP200" s="32">
        <f t="shared" si="146"/>
        <v>0</v>
      </c>
      <c r="AQ200" s="32">
        <f t="shared" si="146"/>
        <v>0</v>
      </c>
      <c r="AR200" s="32">
        <f t="shared" si="146"/>
        <v>0</v>
      </c>
      <c r="AS200" s="32">
        <f t="shared" si="146"/>
        <v>0</v>
      </c>
      <c r="AT200" s="32">
        <f t="shared" si="146"/>
        <v>0</v>
      </c>
      <c r="AU200" s="32">
        <f t="shared" si="146"/>
        <v>0</v>
      </c>
      <c r="AV200" s="32">
        <f t="shared" si="146"/>
        <v>0</v>
      </c>
      <c r="AW200" s="32">
        <f t="shared" si="146"/>
        <v>0</v>
      </c>
      <c r="AX200" s="32">
        <f t="shared" si="146"/>
        <v>0</v>
      </c>
      <c r="AY200" s="32">
        <f t="shared" si="146"/>
        <v>0</v>
      </c>
      <c r="AZ200" s="32">
        <f t="shared" si="146"/>
        <v>0</v>
      </c>
      <c r="BA200" s="32">
        <f t="shared" si="146"/>
        <v>0</v>
      </c>
      <c r="BB200" s="32">
        <f t="shared" si="146"/>
        <v>0</v>
      </c>
      <c r="BC200" s="32">
        <f>SUM(BC152:BC158)</f>
        <v>0</v>
      </c>
      <c r="BD200" s="32">
        <f t="shared" si="146"/>
        <v>0</v>
      </c>
      <c r="BE200" s="32">
        <f t="shared" si="146"/>
        <v>0</v>
      </c>
      <c r="BF200" s="32">
        <f t="shared" si="146"/>
        <v>0</v>
      </c>
      <c r="BG200" s="32">
        <f t="shared" si="146"/>
        <v>0</v>
      </c>
      <c r="BH200" s="32">
        <f t="shared" si="146"/>
        <v>0</v>
      </c>
      <c r="BI200" s="32">
        <f t="shared" si="146"/>
        <v>0</v>
      </c>
      <c r="BJ200" s="32">
        <f t="shared" si="146"/>
        <v>0</v>
      </c>
      <c r="BK200" s="32">
        <f>SUM(BK152:BK158)</f>
        <v>0</v>
      </c>
      <c r="BL200" s="32">
        <f>SUM(BL152:BL158)</f>
        <v>0</v>
      </c>
      <c r="BM200" s="32">
        <f t="shared" si="146"/>
        <v>0</v>
      </c>
      <c r="BN200" s="32">
        <f t="shared" si="146"/>
        <v>0</v>
      </c>
      <c r="BO200" s="32">
        <f t="shared" si="146"/>
        <v>0</v>
      </c>
      <c r="BP200" s="32">
        <f t="shared" si="146"/>
        <v>0</v>
      </c>
      <c r="BQ200" s="32">
        <f t="shared" si="146"/>
        <v>0</v>
      </c>
      <c r="BR200" s="32">
        <f t="shared" si="146"/>
        <v>0</v>
      </c>
      <c r="BS200" s="32">
        <f t="shared" si="146"/>
        <v>0</v>
      </c>
      <c r="BT200" s="32">
        <f aca="true" t="shared" si="147" ref="BT200:DC200">SUM(BT152:BT158)</f>
        <v>0</v>
      </c>
      <c r="BU200" s="32">
        <f t="shared" si="147"/>
        <v>0</v>
      </c>
      <c r="BV200" s="32">
        <f t="shared" si="147"/>
        <v>0</v>
      </c>
      <c r="BW200" s="32">
        <f t="shared" si="147"/>
        <v>0</v>
      </c>
      <c r="BX200" s="32">
        <f t="shared" si="147"/>
        <v>0</v>
      </c>
      <c r="BY200" s="32">
        <f>SUM(BY152:BY158)</f>
        <v>0</v>
      </c>
      <c r="BZ200" s="32">
        <f t="shared" si="147"/>
        <v>0</v>
      </c>
      <c r="CA200" s="32">
        <f t="shared" si="147"/>
        <v>0</v>
      </c>
      <c r="CB200" s="32">
        <f t="shared" si="147"/>
        <v>0</v>
      </c>
      <c r="CC200" s="32">
        <f t="shared" si="147"/>
        <v>0</v>
      </c>
      <c r="CD200" s="32">
        <f t="shared" si="147"/>
        <v>0</v>
      </c>
      <c r="CE200" s="32">
        <f t="shared" si="147"/>
        <v>0</v>
      </c>
      <c r="CF200" s="32">
        <f t="shared" si="147"/>
        <v>0</v>
      </c>
      <c r="CG200" s="32">
        <f t="shared" si="147"/>
        <v>0</v>
      </c>
      <c r="CH200" s="32">
        <f t="shared" si="147"/>
        <v>0</v>
      </c>
      <c r="CI200" s="281">
        <f t="shared" si="147"/>
        <v>0</v>
      </c>
      <c r="CJ200" s="281">
        <f t="shared" si="147"/>
        <v>0</v>
      </c>
      <c r="CK200" s="32">
        <f t="shared" si="147"/>
        <v>0</v>
      </c>
      <c r="CL200" s="32">
        <f t="shared" si="147"/>
        <v>0</v>
      </c>
      <c r="CM200" s="32">
        <f t="shared" si="147"/>
        <v>0</v>
      </c>
      <c r="CN200" s="32">
        <f t="shared" si="147"/>
        <v>0</v>
      </c>
      <c r="CO200" s="32">
        <f t="shared" si="147"/>
        <v>0</v>
      </c>
      <c r="CP200" s="32">
        <f t="shared" si="147"/>
        <v>0</v>
      </c>
      <c r="CQ200" s="32">
        <f t="shared" si="147"/>
        <v>0</v>
      </c>
      <c r="CR200" s="32">
        <f t="shared" si="147"/>
        <v>0</v>
      </c>
      <c r="CS200" s="32">
        <f t="shared" si="147"/>
        <v>0</v>
      </c>
      <c r="CT200" s="32">
        <f t="shared" si="147"/>
        <v>0</v>
      </c>
      <c r="CU200" s="32">
        <f t="shared" si="147"/>
        <v>0</v>
      </c>
      <c r="CV200" s="32">
        <f t="shared" si="147"/>
        <v>0</v>
      </c>
      <c r="CW200" s="32">
        <f t="shared" si="147"/>
        <v>0</v>
      </c>
      <c r="CX200" s="32">
        <f t="shared" si="147"/>
        <v>0</v>
      </c>
      <c r="CY200" s="32">
        <f t="shared" si="147"/>
        <v>0</v>
      </c>
      <c r="CZ200" s="32">
        <f t="shared" si="147"/>
        <v>0</v>
      </c>
      <c r="DA200" s="32">
        <f t="shared" si="147"/>
        <v>0</v>
      </c>
      <c r="DB200" s="32">
        <f t="shared" si="147"/>
        <v>0</v>
      </c>
      <c r="DC200" s="32">
        <f t="shared" si="147"/>
        <v>0</v>
      </c>
    </row>
    <row r="201" spans="1:107" s="18" customFormat="1" ht="12.75">
      <c r="A201" s="306" t="s">
        <v>173</v>
      </c>
      <c r="B201" s="33">
        <f>B164+B169+B167</f>
        <v>0</v>
      </c>
      <c r="C201" s="33">
        <f aca="true" t="shared" si="148" ref="C201:BS201">C164+C169+C167</f>
        <v>0</v>
      </c>
      <c r="D201" s="33">
        <f t="shared" si="148"/>
        <v>0</v>
      </c>
      <c r="E201" s="33">
        <f t="shared" si="148"/>
        <v>0</v>
      </c>
      <c r="F201" s="33">
        <f t="shared" si="148"/>
        <v>0</v>
      </c>
      <c r="G201" s="33">
        <f t="shared" si="148"/>
        <v>0</v>
      </c>
      <c r="H201" s="33">
        <f t="shared" si="148"/>
        <v>0</v>
      </c>
      <c r="I201" s="33"/>
      <c r="J201" s="33">
        <f t="shared" si="148"/>
        <v>0</v>
      </c>
      <c r="K201" s="33">
        <f t="shared" si="148"/>
        <v>0</v>
      </c>
      <c r="L201" s="33"/>
      <c r="M201" s="33">
        <f t="shared" si="148"/>
        <v>0</v>
      </c>
      <c r="N201" s="33">
        <f t="shared" si="148"/>
        <v>0</v>
      </c>
      <c r="O201" s="33">
        <f t="shared" si="148"/>
        <v>0</v>
      </c>
      <c r="P201" s="33">
        <f t="shared" si="148"/>
        <v>0</v>
      </c>
      <c r="Q201" s="33">
        <f t="shared" si="148"/>
        <v>0</v>
      </c>
      <c r="R201" s="33">
        <f>R164+R169+R167</f>
        <v>0</v>
      </c>
      <c r="S201" s="33">
        <f t="shared" si="148"/>
        <v>0</v>
      </c>
      <c r="T201" s="33">
        <f t="shared" si="148"/>
        <v>0</v>
      </c>
      <c r="U201" s="33">
        <f t="shared" si="148"/>
        <v>0</v>
      </c>
      <c r="V201" s="33">
        <f t="shared" si="148"/>
        <v>0</v>
      </c>
      <c r="W201" s="33">
        <f t="shared" si="148"/>
        <v>0</v>
      </c>
      <c r="X201" s="33">
        <f t="shared" si="148"/>
        <v>0</v>
      </c>
      <c r="Y201" s="33">
        <f t="shared" si="148"/>
        <v>0</v>
      </c>
      <c r="Z201" s="33">
        <f t="shared" si="148"/>
        <v>0</v>
      </c>
      <c r="AA201" s="33">
        <f>AA164+AA169+AA167</f>
        <v>0</v>
      </c>
      <c r="AB201" s="33">
        <f t="shared" si="148"/>
        <v>0</v>
      </c>
      <c r="AC201" s="33">
        <f t="shared" si="148"/>
        <v>0</v>
      </c>
      <c r="AD201" s="33"/>
      <c r="AE201" s="33">
        <f t="shared" si="148"/>
        <v>0</v>
      </c>
      <c r="AF201" s="33">
        <f t="shared" si="148"/>
        <v>0</v>
      </c>
      <c r="AG201" s="33">
        <f t="shared" si="148"/>
        <v>0</v>
      </c>
      <c r="AH201" s="33">
        <f t="shared" si="148"/>
        <v>0</v>
      </c>
      <c r="AI201" s="33">
        <f t="shared" si="148"/>
        <v>0</v>
      </c>
      <c r="AJ201" s="33">
        <f t="shared" si="148"/>
        <v>0</v>
      </c>
      <c r="AK201" s="33">
        <f t="shared" si="148"/>
        <v>0</v>
      </c>
      <c r="AL201" s="33">
        <f t="shared" si="148"/>
        <v>0</v>
      </c>
      <c r="AM201" s="33">
        <f t="shared" si="148"/>
        <v>0</v>
      </c>
      <c r="AN201" s="33">
        <f t="shared" si="148"/>
        <v>0</v>
      </c>
      <c r="AO201" s="33">
        <f t="shared" si="148"/>
        <v>0</v>
      </c>
      <c r="AP201" s="33">
        <f t="shared" si="148"/>
        <v>0</v>
      </c>
      <c r="AQ201" s="33">
        <f t="shared" si="148"/>
        <v>0</v>
      </c>
      <c r="AR201" s="33">
        <f t="shared" si="148"/>
        <v>0</v>
      </c>
      <c r="AS201" s="33">
        <f t="shared" si="148"/>
        <v>0</v>
      </c>
      <c r="AT201" s="33">
        <f t="shared" si="148"/>
        <v>0</v>
      </c>
      <c r="AU201" s="33">
        <f t="shared" si="148"/>
        <v>0</v>
      </c>
      <c r="AV201" s="33">
        <f t="shared" si="148"/>
        <v>0</v>
      </c>
      <c r="AW201" s="33">
        <f t="shared" si="148"/>
        <v>0</v>
      </c>
      <c r="AX201" s="33">
        <f t="shared" si="148"/>
        <v>0</v>
      </c>
      <c r="AY201" s="33">
        <f t="shared" si="148"/>
        <v>0</v>
      </c>
      <c r="AZ201" s="33">
        <f t="shared" si="148"/>
        <v>0</v>
      </c>
      <c r="BA201" s="33">
        <f t="shared" si="148"/>
        <v>0</v>
      </c>
      <c r="BB201" s="33">
        <f t="shared" si="148"/>
        <v>0</v>
      </c>
      <c r="BC201" s="33">
        <f>BC164+BC169+BC167</f>
        <v>0</v>
      </c>
      <c r="BD201" s="33">
        <f t="shared" si="148"/>
        <v>0</v>
      </c>
      <c r="BE201" s="33">
        <f t="shared" si="148"/>
        <v>0</v>
      </c>
      <c r="BF201" s="33">
        <f t="shared" si="148"/>
        <v>0</v>
      </c>
      <c r="BG201" s="33">
        <f t="shared" si="148"/>
        <v>0</v>
      </c>
      <c r="BH201" s="33">
        <f t="shared" si="148"/>
        <v>0</v>
      </c>
      <c r="BI201" s="33">
        <f t="shared" si="148"/>
        <v>0</v>
      </c>
      <c r="BJ201" s="33">
        <f t="shared" si="148"/>
        <v>0</v>
      </c>
      <c r="BK201" s="33">
        <f t="shared" si="148"/>
        <v>0</v>
      </c>
      <c r="BL201" s="33">
        <f>BL164+BL169+BL167</f>
        <v>0</v>
      </c>
      <c r="BM201" s="33">
        <f t="shared" si="148"/>
        <v>0</v>
      </c>
      <c r="BN201" s="33">
        <f t="shared" si="148"/>
        <v>0</v>
      </c>
      <c r="BO201" s="33">
        <f t="shared" si="148"/>
        <v>0</v>
      </c>
      <c r="BP201" s="33">
        <f t="shared" si="148"/>
        <v>0</v>
      </c>
      <c r="BQ201" s="33">
        <f t="shared" si="148"/>
        <v>0</v>
      </c>
      <c r="BR201" s="33">
        <f t="shared" si="148"/>
        <v>0</v>
      </c>
      <c r="BS201" s="33">
        <f t="shared" si="148"/>
        <v>0</v>
      </c>
      <c r="BT201" s="33">
        <f aca="true" t="shared" si="149" ref="BT201:DC201">BT164+BT169+BT167</f>
        <v>0</v>
      </c>
      <c r="BU201" s="33">
        <f t="shared" si="149"/>
        <v>0</v>
      </c>
      <c r="BV201" s="33">
        <f t="shared" si="149"/>
        <v>0</v>
      </c>
      <c r="BW201" s="33">
        <f t="shared" si="149"/>
        <v>0</v>
      </c>
      <c r="BX201" s="33">
        <f t="shared" si="149"/>
        <v>0</v>
      </c>
      <c r="BY201" s="33">
        <f>BY164+BY169+BY167</f>
        <v>0</v>
      </c>
      <c r="BZ201" s="33">
        <f t="shared" si="149"/>
        <v>0</v>
      </c>
      <c r="CA201" s="33">
        <f t="shared" si="149"/>
        <v>0</v>
      </c>
      <c r="CB201" s="33">
        <f t="shared" si="149"/>
        <v>0</v>
      </c>
      <c r="CC201" s="33">
        <f t="shared" si="149"/>
        <v>0</v>
      </c>
      <c r="CD201" s="33">
        <f t="shared" si="149"/>
        <v>0</v>
      </c>
      <c r="CE201" s="33">
        <f t="shared" si="149"/>
        <v>0</v>
      </c>
      <c r="CF201" s="33">
        <f t="shared" si="149"/>
        <v>0</v>
      </c>
      <c r="CG201" s="33">
        <f t="shared" si="149"/>
        <v>0</v>
      </c>
      <c r="CH201" s="33">
        <f t="shared" si="149"/>
        <v>0</v>
      </c>
      <c r="CI201" s="282">
        <f t="shared" si="149"/>
        <v>0</v>
      </c>
      <c r="CJ201" s="282">
        <f t="shared" si="149"/>
        <v>0</v>
      </c>
      <c r="CK201" s="33">
        <f t="shared" si="149"/>
        <v>0</v>
      </c>
      <c r="CL201" s="33">
        <f t="shared" si="149"/>
        <v>0</v>
      </c>
      <c r="CM201" s="33">
        <f t="shared" si="149"/>
        <v>0</v>
      </c>
      <c r="CN201" s="33">
        <f t="shared" si="149"/>
        <v>0</v>
      </c>
      <c r="CO201" s="33">
        <f t="shared" si="149"/>
        <v>0</v>
      </c>
      <c r="CP201" s="33">
        <f t="shared" si="149"/>
        <v>0</v>
      </c>
      <c r="CQ201" s="33">
        <f t="shared" si="149"/>
        <v>0</v>
      </c>
      <c r="CR201" s="33">
        <f t="shared" si="149"/>
        <v>0</v>
      </c>
      <c r="CS201" s="33">
        <f t="shared" si="149"/>
        <v>0</v>
      </c>
      <c r="CT201" s="33">
        <f t="shared" si="149"/>
        <v>0</v>
      </c>
      <c r="CU201" s="33">
        <f t="shared" si="149"/>
        <v>0</v>
      </c>
      <c r="CV201" s="33">
        <f t="shared" si="149"/>
        <v>0</v>
      </c>
      <c r="CW201" s="33">
        <f t="shared" si="149"/>
        <v>0</v>
      </c>
      <c r="CX201" s="33">
        <f t="shared" si="149"/>
        <v>0</v>
      </c>
      <c r="CY201" s="33">
        <f t="shared" si="149"/>
        <v>0</v>
      </c>
      <c r="CZ201" s="33">
        <f t="shared" si="149"/>
        <v>0</v>
      </c>
      <c r="DA201" s="33">
        <f t="shared" si="149"/>
        <v>0</v>
      </c>
      <c r="DB201" s="33">
        <f t="shared" si="149"/>
        <v>0</v>
      </c>
      <c r="DC201" s="33">
        <f t="shared" si="149"/>
        <v>0</v>
      </c>
    </row>
    <row r="202" spans="1:107" s="18" customFormat="1" ht="13.5" thickBot="1">
      <c r="A202" s="306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283"/>
      <c r="CJ202" s="283"/>
      <c r="CK202" s="112"/>
      <c r="CL202" s="112"/>
      <c r="CM202" s="112"/>
      <c r="CN202" s="101"/>
      <c r="CO202" s="101"/>
      <c r="CP202" s="101"/>
      <c r="CQ202" s="101"/>
      <c r="CR202" s="101"/>
      <c r="CS202" s="101"/>
      <c r="CT202" s="101"/>
      <c r="CU202" s="101"/>
      <c r="CV202" s="101"/>
      <c r="CW202" s="101"/>
      <c r="CX202" s="101"/>
      <c r="CY202" s="101"/>
      <c r="CZ202" s="101"/>
      <c r="DA202" s="101"/>
      <c r="DB202" s="101"/>
      <c r="DC202" s="101"/>
    </row>
    <row r="203" spans="1:107" s="18" customFormat="1" ht="14.25" thickBot="1" thickTop="1">
      <c r="A203" s="307" t="s">
        <v>156</v>
      </c>
      <c r="B203" s="35">
        <f>SUM(B196:B202)</f>
        <v>0</v>
      </c>
      <c r="C203" s="35">
        <f aca="true" t="shared" si="150" ref="C203:BS203">SUM(C196:C202)</f>
        <v>0</v>
      </c>
      <c r="D203" s="35">
        <f t="shared" si="150"/>
        <v>0</v>
      </c>
      <c r="E203" s="35">
        <f t="shared" si="150"/>
        <v>0</v>
      </c>
      <c r="F203" s="35">
        <f t="shared" si="150"/>
        <v>0</v>
      </c>
      <c r="G203" s="35">
        <f t="shared" si="150"/>
        <v>0</v>
      </c>
      <c r="H203" s="35">
        <f t="shared" si="150"/>
        <v>3971001</v>
      </c>
      <c r="I203" s="35"/>
      <c r="J203" s="35">
        <f t="shared" si="150"/>
        <v>16420000</v>
      </c>
      <c r="K203" s="35">
        <f t="shared" si="150"/>
        <v>3814200</v>
      </c>
      <c r="L203" s="35"/>
      <c r="M203" s="35">
        <f t="shared" si="150"/>
        <v>24205201</v>
      </c>
      <c r="N203" s="35">
        <f t="shared" si="150"/>
        <v>566000</v>
      </c>
      <c r="O203" s="35">
        <f t="shared" si="150"/>
        <v>964948</v>
      </c>
      <c r="P203" s="35">
        <f t="shared" si="150"/>
        <v>0</v>
      </c>
      <c r="Q203" s="35">
        <f t="shared" si="150"/>
        <v>0</v>
      </c>
      <c r="R203" s="35">
        <f>SUM(R196:R202)</f>
        <v>0</v>
      </c>
      <c r="S203" s="35">
        <f t="shared" si="150"/>
        <v>0</v>
      </c>
      <c r="T203" s="35">
        <f t="shared" si="150"/>
        <v>0</v>
      </c>
      <c r="U203" s="35">
        <f t="shared" si="150"/>
        <v>0</v>
      </c>
      <c r="V203" s="35">
        <f t="shared" si="150"/>
        <v>0</v>
      </c>
      <c r="W203" s="35">
        <f t="shared" si="150"/>
        <v>790100</v>
      </c>
      <c r="X203" s="35">
        <f t="shared" si="150"/>
        <v>37100</v>
      </c>
      <c r="Y203" s="35">
        <f t="shared" si="150"/>
        <v>0</v>
      </c>
      <c r="Z203" s="35">
        <f t="shared" si="150"/>
        <v>1391500</v>
      </c>
      <c r="AA203" s="35">
        <f>SUM(AA196:AA202)</f>
        <v>83800</v>
      </c>
      <c r="AB203" s="35">
        <f t="shared" si="150"/>
        <v>0</v>
      </c>
      <c r="AC203" s="35">
        <f t="shared" si="150"/>
        <v>100800</v>
      </c>
      <c r="AD203" s="35"/>
      <c r="AE203" s="35">
        <f t="shared" si="150"/>
        <v>308301</v>
      </c>
      <c r="AF203" s="35">
        <f t="shared" si="150"/>
        <v>932600</v>
      </c>
      <c r="AG203" s="35">
        <f t="shared" si="150"/>
        <v>256800</v>
      </c>
      <c r="AH203" s="35">
        <f t="shared" si="150"/>
        <v>0</v>
      </c>
      <c r="AI203" s="35">
        <f t="shared" si="150"/>
        <v>35000</v>
      </c>
      <c r="AJ203" s="35">
        <f t="shared" si="150"/>
        <v>0</v>
      </c>
      <c r="AK203" s="35">
        <f t="shared" si="150"/>
        <v>35000</v>
      </c>
      <c r="AL203" s="35">
        <f t="shared" si="150"/>
        <v>0</v>
      </c>
      <c r="AM203" s="35">
        <f t="shared" si="150"/>
        <v>0</v>
      </c>
      <c r="AN203" s="35">
        <f t="shared" si="150"/>
        <v>0</v>
      </c>
      <c r="AO203" s="35">
        <f t="shared" si="150"/>
        <v>3971001</v>
      </c>
      <c r="AP203" s="35">
        <f t="shared" si="150"/>
        <v>0</v>
      </c>
      <c r="AQ203" s="35">
        <f t="shared" si="150"/>
        <v>0</v>
      </c>
      <c r="AR203" s="35">
        <f t="shared" si="150"/>
        <v>0</v>
      </c>
      <c r="AS203" s="35">
        <f t="shared" si="150"/>
        <v>0</v>
      </c>
      <c r="AT203" s="35">
        <f t="shared" si="150"/>
        <v>3814200</v>
      </c>
      <c r="AU203" s="35">
        <f t="shared" si="150"/>
        <v>12506400</v>
      </c>
      <c r="AV203" s="35">
        <f t="shared" si="150"/>
        <v>80000</v>
      </c>
      <c r="AW203" s="35">
        <f t="shared" si="150"/>
        <v>3728600</v>
      </c>
      <c r="AX203" s="35">
        <f t="shared" si="150"/>
        <v>80000</v>
      </c>
      <c r="AY203" s="35">
        <f t="shared" si="150"/>
        <v>0</v>
      </c>
      <c r="AZ203" s="35">
        <f t="shared" si="150"/>
        <v>0</v>
      </c>
      <c r="BA203" s="35">
        <f t="shared" si="150"/>
        <v>0</v>
      </c>
      <c r="BB203" s="35">
        <f t="shared" si="150"/>
        <v>0</v>
      </c>
      <c r="BC203" s="35">
        <f>SUM(BC196:BC202)</f>
        <v>0</v>
      </c>
      <c r="BD203" s="35">
        <f t="shared" si="150"/>
        <v>0</v>
      </c>
      <c r="BE203" s="35">
        <f t="shared" si="150"/>
        <v>0</v>
      </c>
      <c r="BF203" s="35">
        <f t="shared" si="150"/>
        <v>25000</v>
      </c>
      <c r="BG203" s="35">
        <f t="shared" si="150"/>
        <v>0</v>
      </c>
      <c r="BH203" s="35">
        <f t="shared" si="150"/>
        <v>0</v>
      </c>
      <c r="BI203" s="35">
        <f t="shared" si="150"/>
        <v>16420000</v>
      </c>
      <c r="BJ203" s="35">
        <f t="shared" si="150"/>
        <v>0</v>
      </c>
      <c r="BK203" s="35">
        <f t="shared" si="150"/>
        <v>150000</v>
      </c>
      <c r="BL203" s="35">
        <f>SUM(BL196:BL202)</f>
        <v>0</v>
      </c>
      <c r="BM203" s="35">
        <f t="shared" si="150"/>
        <v>0</v>
      </c>
      <c r="BN203" s="35">
        <f t="shared" si="150"/>
        <v>45300</v>
      </c>
      <c r="BO203" s="35">
        <f t="shared" si="150"/>
        <v>20000</v>
      </c>
      <c r="BP203" s="35">
        <f t="shared" si="150"/>
        <v>0</v>
      </c>
      <c r="BQ203" s="35">
        <f t="shared" si="150"/>
        <v>11910</v>
      </c>
      <c r="BR203" s="35">
        <f t="shared" si="150"/>
        <v>0</v>
      </c>
      <c r="BS203" s="35">
        <f t="shared" si="150"/>
        <v>150000</v>
      </c>
      <c r="BT203" s="35">
        <f aca="true" t="shared" si="151" ref="BT203:DC203">SUM(BT196:BT202)</f>
        <v>0</v>
      </c>
      <c r="BU203" s="35">
        <f t="shared" si="151"/>
        <v>150000</v>
      </c>
      <c r="BV203" s="35">
        <f t="shared" si="151"/>
        <v>20000</v>
      </c>
      <c r="BW203" s="35">
        <f t="shared" si="151"/>
        <v>0</v>
      </c>
      <c r="BX203" s="35">
        <f t="shared" si="151"/>
        <v>20000</v>
      </c>
      <c r="BY203" s="35">
        <f>SUM(BY196:BY202)</f>
        <v>0</v>
      </c>
      <c r="BZ203" s="35">
        <f t="shared" si="151"/>
        <v>217738</v>
      </c>
      <c r="CA203" s="35">
        <f t="shared" si="151"/>
        <v>0</v>
      </c>
      <c r="CB203" s="35">
        <f t="shared" si="151"/>
        <v>180000</v>
      </c>
      <c r="CC203" s="35">
        <f t="shared" si="151"/>
        <v>964948</v>
      </c>
      <c r="CD203" s="35">
        <f t="shared" si="151"/>
        <v>0</v>
      </c>
      <c r="CE203" s="35">
        <f t="shared" si="151"/>
        <v>21355949</v>
      </c>
      <c r="CF203" s="35">
        <f t="shared" si="151"/>
        <v>3814200</v>
      </c>
      <c r="CG203" s="35">
        <f t="shared" si="151"/>
        <v>0</v>
      </c>
      <c r="CH203" s="35">
        <f t="shared" si="151"/>
        <v>25736149</v>
      </c>
      <c r="CI203" s="284">
        <f t="shared" si="151"/>
        <v>25736149</v>
      </c>
      <c r="CJ203" s="284">
        <f t="shared" si="151"/>
        <v>0</v>
      </c>
      <c r="CK203" s="35">
        <f t="shared" si="151"/>
        <v>0</v>
      </c>
      <c r="CL203" s="35">
        <f t="shared" si="151"/>
        <v>0</v>
      </c>
      <c r="CM203" s="35">
        <f t="shared" si="151"/>
        <v>0</v>
      </c>
      <c r="CN203" s="35">
        <f t="shared" si="151"/>
        <v>0</v>
      </c>
      <c r="CO203" s="35">
        <f t="shared" si="151"/>
        <v>0</v>
      </c>
      <c r="CP203" s="35">
        <f t="shared" si="151"/>
        <v>0</v>
      </c>
      <c r="CQ203" s="35">
        <f t="shared" si="151"/>
        <v>0</v>
      </c>
      <c r="CR203" s="35">
        <f t="shared" si="151"/>
        <v>0</v>
      </c>
      <c r="CS203" s="35">
        <f t="shared" si="151"/>
        <v>0</v>
      </c>
      <c r="CT203" s="35">
        <f t="shared" si="151"/>
        <v>0</v>
      </c>
      <c r="CU203" s="35">
        <f t="shared" si="151"/>
        <v>566000</v>
      </c>
      <c r="CV203" s="35">
        <f t="shared" si="151"/>
        <v>0</v>
      </c>
      <c r="CW203" s="35">
        <f t="shared" si="151"/>
        <v>0</v>
      </c>
      <c r="CX203" s="35">
        <f t="shared" si="151"/>
        <v>0</v>
      </c>
      <c r="CY203" s="35">
        <f t="shared" si="151"/>
        <v>0</v>
      </c>
      <c r="CZ203" s="35">
        <f t="shared" si="151"/>
        <v>0</v>
      </c>
      <c r="DA203" s="35">
        <f t="shared" si="151"/>
        <v>0</v>
      </c>
      <c r="DB203" s="35">
        <f t="shared" si="151"/>
        <v>566000</v>
      </c>
      <c r="DC203" s="35">
        <f t="shared" si="151"/>
        <v>0</v>
      </c>
    </row>
    <row r="204" spans="1:107" s="18" customFormat="1" ht="12.75" customHeight="1" thickTop="1">
      <c r="A204" s="308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85"/>
      <c r="CJ204" s="285"/>
      <c r="CK204" s="29"/>
      <c r="CL204" s="29"/>
      <c r="CM204" s="29"/>
      <c r="CN204" s="102"/>
      <c r="CO204" s="102"/>
      <c r="CP204" s="102"/>
      <c r="CQ204" s="102"/>
      <c r="CR204" s="102"/>
      <c r="CS204" s="102"/>
      <c r="CT204" s="102"/>
      <c r="CU204" s="102"/>
      <c r="CV204" s="102"/>
      <c r="CW204" s="102"/>
      <c r="CX204" s="102"/>
      <c r="CY204" s="102"/>
      <c r="CZ204" s="102"/>
      <c r="DA204" s="102"/>
      <c r="DB204" s="102"/>
      <c r="DC204" s="102"/>
    </row>
    <row r="205" spans="1:107" s="18" customFormat="1" ht="13.5" customHeight="1" thickBot="1">
      <c r="A205" s="308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286"/>
      <c r="CJ205" s="286"/>
      <c r="CK205" s="30"/>
      <c r="CL205" s="30"/>
      <c r="CM205" s="30"/>
      <c r="CN205" s="103"/>
      <c r="CO205" s="103"/>
      <c r="CP205" s="103"/>
      <c r="CQ205" s="103"/>
      <c r="CR205" s="103"/>
      <c r="CS205" s="103"/>
      <c r="CT205" s="103"/>
      <c r="CU205" s="103"/>
      <c r="CV205" s="103"/>
      <c r="CW205" s="103"/>
      <c r="CX205" s="103"/>
      <c r="CY205" s="103"/>
      <c r="CZ205" s="103"/>
      <c r="DA205" s="103"/>
      <c r="DB205" s="103"/>
      <c r="DC205" s="103"/>
    </row>
    <row r="206" spans="1:107" s="18" customFormat="1" ht="12.75">
      <c r="A206" s="308" t="s">
        <v>219</v>
      </c>
      <c r="B206" s="36">
        <f>SUM(B173:B183)</f>
        <v>0</v>
      </c>
      <c r="C206" s="36">
        <f aca="true" t="shared" si="152" ref="C206:BJ206">SUM(C173:C183)</f>
        <v>0</v>
      </c>
      <c r="D206" s="36">
        <f t="shared" si="152"/>
        <v>0</v>
      </c>
      <c r="E206" s="36">
        <f t="shared" si="152"/>
        <v>0</v>
      </c>
      <c r="F206" s="36">
        <f t="shared" si="152"/>
        <v>0</v>
      </c>
      <c r="G206" s="36">
        <f t="shared" si="152"/>
        <v>0</v>
      </c>
      <c r="H206" s="36">
        <f t="shared" si="152"/>
        <v>0</v>
      </c>
      <c r="I206" s="36"/>
      <c r="J206" s="36">
        <f t="shared" si="152"/>
        <v>0</v>
      </c>
      <c r="K206" s="36">
        <f t="shared" si="152"/>
        <v>0</v>
      </c>
      <c r="L206" s="36"/>
      <c r="M206" s="36">
        <f t="shared" si="152"/>
        <v>0</v>
      </c>
      <c r="N206" s="36">
        <f t="shared" si="152"/>
        <v>0</v>
      </c>
      <c r="O206" s="36">
        <f t="shared" si="152"/>
        <v>0</v>
      </c>
      <c r="P206" s="36">
        <f t="shared" si="152"/>
        <v>0</v>
      </c>
      <c r="Q206" s="36">
        <f>SUM(Q173:Q184)</f>
        <v>0</v>
      </c>
      <c r="R206" s="36">
        <f aca="true" t="shared" si="153" ref="R206:AN206">SUM(R173:R184)</f>
        <v>0</v>
      </c>
      <c r="S206" s="36">
        <f t="shared" si="153"/>
        <v>0</v>
      </c>
      <c r="T206" s="36">
        <f>SUM(T173:T184)</f>
        <v>0</v>
      </c>
      <c r="U206" s="36">
        <f t="shared" si="153"/>
        <v>0</v>
      </c>
      <c r="V206" s="36">
        <f t="shared" si="153"/>
        <v>0</v>
      </c>
      <c r="W206" s="36">
        <f t="shared" si="153"/>
        <v>0</v>
      </c>
      <c r="X206" s="36">
        <f t="shared" si="153"/>
        <v>0</v>
      </c>
      <c r="Y206" s="36">
        <f t="shared" si="153"/>
        <v>0</v>
      </c>
      <c r="Z206" s="36">
        <f t="shared" si="153"/>
        <v>0</v>
      </c>
      <c r="AA206" s="36">
        <f t="shared" si="153"/>
        <v>0</v>
      </c>
      <c r="AB206" s="36">
        <f t="shared" si="153"/>
        <v>0</v>
      </c>
      <c r="AC206" s="36">
        <f t="shared" si="153"/>
        <v>0</v>
      </c>
      <c r="AD206" s="36">
        <f t="shared" si="153"/>
        <v>0</v>
      </c>
      <c r="AE206" s="36">
        <f t="shared" si="153"/>
        <v>0</v>
      </c>
      <c r="AF206" s="36">
        <f t="shared" si="153"/>
        <v>0</v>
      </c>
      <c r="AG206" s="36">
        <f t="shared" si="153"/>
        <v>0</v>
      </c>
      <c r="AH206" s="36">
        <f t="shared" si="153"/>
        <v>0</v>
      </c>
      <c r="AI206" s="36">
        <f t="shared" si="153"/>
        <v>0</v>
      </c>
      <c r="AJ206" s="36">
        <f t="shared" si="153"/>
        <v>0</v>
      </c>
      <c r="AK206" s="36">
        <f t="shared" si="153"/>
        <v>0</v>
      </c>
      <c r="AL206" s="36">
        <f t="shared" si="153"/>
        <v>0</v>
      </c>
      <c r="AM206" s="36">
        <f t="shared" si="153"/>
        <v>0</v>
      </c>
      <c r="AN206" s="36">
        <f t="shared" si="153"/>
        <v>0</v>
      </c>
      <c r="AO206" s="36">
        <f t="shared" si="152"/>
        <v>0</v>
      </c>
      <c r="AP206" s="36">
        <f t="shared" si="152"/>
        <v>0</v>
      </c>
      <c r="AQ206" s="36">
        <f t="shared" si="152"/>
        <v>0</v>
      </c>
      <c r="AR206" s="36">
        <f t="shared" si="152"/>
        <v>0</v>
      </c>
      <c r="AS206" s="36">
        <f t="shared" si="152"/>
        <v>0</v>
      </c>
      <c r="AT206" s="36">
        <f t="shared" si="152"/>
        <v>0</v>
      </c>
      <c r="AU206" s="36">
        <f t="shared" si="152"/>
        <v>0</v>
      </c>
      <c r="AV206" s="36">
        <f t="shared" si="152"/>
        <v>0</v>
      </c>
      <c r="AW206" s="36">
        <f t="shared" si="152"/>
        <v>0</v>
      </c>
      <c r="AX206" s="36">
        <f t="shared" si="152"/>
        <v>0</v>
      </c>
      <c r="AY206" s="36">
        <f t="shared" si="152"/>
        <v>0</v>
      </c>
      <c r="AZ206" s="36">
        <f t="shared" si="152"/>
        <v>0</v>
      </c>
      <c r="BA206" s="36">
        <f t="shared" si="152"/>
        <v>0</v>
      </c>
      <c r="BB206" s="36">
        <f t="shared" si="152"/>
        <v>0</v>
      </c>
      <c r="BC206" s="36">
        <f>SUM(BC173:BC183)</f>
        <v>0</v>
      </c>
      <c r="BD206" s="36">
        <f t="shared" si="152"/>
        <v>0</v>
      </c>
      <c r="BE206" s="36">
        <f t="shared" si="152"/>
        <v>0</v>
      </c>
      <c r="BF206" s="36">
        <f t="shared" si="152"/>
        <v>0</v>
      </c>
      <c r="BG206" s="36">
        <f t="shared" si="152"/>
        <v>0</v>
      </c>
      <c r="BH206" s="36">
        <f t="shared" si="152"/>
        <v>0</v>
      </c>
      <c r="BI206" s="36">
        <f t="shared" si="152"/>
        <v>0</v>
      </c>
      <c r="BJ206" s="36">
        <f t="shared" si="152"/>
        <v>0</v>
      </c>
      <c r="BK206" s="36">
        <f>SUM(BK173:BK184)</f>
        <v>0</v>
      </c>
      <c r="BL206" s="36">
        <f aca="true" t="shared" si="154" ref="BL206:CB206">SUM(BL173:BL184)</f>
        <v>0</v>
      </c>
      <c r="BM206" s="36">
        <f t="shared" si="154"/>
        <v>0</v>
      </c>
      <c r="BN206" s="36">
        <f t="shared" si="154"/>
        <v>0</v>
      </c>
      <c r="BO206" s="36">
        <f t="shared" si="154"/>
        <v>0</v>
      </c>
      <c r="BP206" s="36">
        <f t="shared" si="154"/>
        <v>0</v>
      </c>
      <c r="BQ206" s="36">
        <f t="shared" si="154"/>
        <v>0</v>
      </c>
      <c r="BR206" s="36">
        <f t="shared" si="154"/>
        <v>0</v>
      </c>
      <c r="BS206" s="36">
        <f t="shared" si="154"/>
        <v>0</v>
      </c>
      <c r="BT206" s="36">
        <f t="shared" si="154"/>
        <v>0</v>
      </c>
      <c r="BU206" s="36">
        <f t="shared" si="154"/>
        <v>0</v>
      </c>
      <c r="BV206" s="36">
        <f t="shared" si="154"/>
        <v>0</v>
      </c>
      <c r="BW206" s="36">
        <f t="shared" si="154"/>
        <v>0</v>
      </c>
      <c r="BX206" s="36">
        <f t="shared" si="154"/>
        <v>0</v>
      </c>
      <c r="BY206" s="36">
        <f t="shared" si="154"/>
        <v>0</v>
      </c>
      <c r="BZ206" s="36">
        <f t="shared" si="154"/>
        <v>0</v>
      </c>
      <c r="CA206" s="36">
        <f t="shared" si="154"/>
        <v>0</v>
      </c>
      <c r="CB206" s="36">
        <f t="shared" si="154"/>
        <v>0</v>
      </c>
      <c r="CC206" s="36">
        <f aca="true" t="shared" si="155" ref="CC206:DC206">SUM(CC173:CC183)</f>
        <v>0</v>
      </c>
      <c r="CD206" s="36">
        <f t="shared" si="155"/>
        <v>0</v>
      </c>
      <c r="CE206" s="36">
        <f t="shared" si="155"/>
        <v>0</v>
      </c>
      <c r="CF206" s="36">
        <f t="shared" si="155"/>
        <v>0</v>
      </c>
      <c r="CG206" s="36">
        <f t="shared" si="155"/>
        <v>0</v>
      </c>
      <c r="CH206" s="36">
        <f t="shared" si="155"/>
        <v>0</v>
      </c>
      <c r="CI206" s="287">
        <f t="shared" si="155"/>
        <v>0</v>
      </c>
      <c r="CJ206" s="287">
        <f t="shared" si="155"/>
        <v>0</v>
      </c>
      <c r="CK206" s="36">
        <f t="shared" si="155"/>
        <v>0</v>
      </c>
      <c r="CL206" s="36">
        <f t="shared" si="155"/>
        <v>0</v>
      </c>
      <c r="CM206" s="36">
        <f t="shared" si="155"/>
        <v>0</v>
      </c>
      <c r="CN206" s="36">
        <f t="shared" si="155"/>
        <v>0</v>
      </c>
      <c r="CO206" s="36">
        <f t="shared" si="155"/>
        <v>0</v>
      </c>
      <c r="CP206" s="36">
        <f t="shared" si="155"/>
        <v>0</v>
      </c>
      <c r="CQ206" s="36">
        <f t="shared" si="155"/>
        <v>0</v>
      </c>
      <c r="CR206" s="36">
        <f t="shared" si="155"/>
        <v>0</v>
      </c>
      <c r="CS206" s="36">
        <f t="shared" si="155"/>
        <v>0</v>
      </c>
      <c r="CT206" s="36">
        <f t="shared" si="155"/>
        <v>0</v>
      </c>
      <c r="CU206" s="36">
        <f t="shared" si="155"/>
        <v>0</v>
      </c>
      <c r="CV206" s="36">
        <f t="shared" si="155"/>
        <v>0</v>
      </c>
      <c r="CW206" s="36">
        <f t="shared" si="155"/>
        <v>0</v>
      </c>
      <c r="CX206" s="36">
        <f t="shared" si="155"/>
        <v>0</v>
      </c>
      <c r="CY206" s="36">
        <f t="shared" si="155"/>
        <v>0</v>
      </c>
      <c r="CZ206" s="36">
        <f t="shared" si="155"/>
        <v>0</v>
      </c>
      <c r="DA206" s="36">
        <f t="shared" si="155"/>
        <v>0</v>
      </c>
      <c r="DB206" s="36">
        <f t="shared" si="155"/>
        <v>0</v>
      </c>
      <c r="DC206" s="36">
        <f t="shared" si="155"/>
        <v>0</v>
      </c>
    </row>
    <row r="207" spans="1:107" s="18" customFormat="1" ht="12.75">
      <c r="A207" s="308" t="s">
        <v>220</v>
      </c>
      <c r="B207" s="37">
        <f>B185+B186+B187</f>
        <v>0</v>
      </c>
      <c r="C207" s="37">
        <f aca="true" t="shared" si="156" ref="C207:BS207">C185+C186+C187</f>
        <v>0</v>
      </c>
      <c r="D207" s="37">
        <f t="shared" si="156"/>
        <v>0</v>
      </c>
      <c r="E207" s="37">
        <f t="shared" si="156"/>
        <v>0</v>
      </c>
      <c r="F207" s="37">
        <f t="shared" si="156"/>
        <v>0</v>
      </c>
      <c r="G207" s="37">
        <f t="shared" si="156"/>
        <v>0</v>
      </c>
      <c r="H207" s="37">
        <f t="shared" si="156"/>
        <v>0</v>
      </c>
      <c r="I207" s="37"/>
      <c r="J207" s="37">
        <f t="shared" si="156"/>
        <v>0</v>
      </c>
      <c r="K207" s="37">
        <f t="shared" si="156"/>
        <v>0</v>
      </c>
      <c r="L207" s="37"/>
      <c r="M207" s="37">
        <f t="shared" si="156"/>
        <v>0</v>
      </c>
      <c r="N207" s="37">
        <f t="shared" si="156"/>
        <v>0</v>
      </c>
      <c r="O207" s="37">
        <f t="shared" si="156"/>
        <v>0</v>
      </c>
      <c r="P207" s="37">
        <f t="shared" si="156"/>
        <v>8742400</v>
      </c>
      <c r="Q207" s="37">
        <f t="shared" si="156"/>
        <v>0</v>
      </c>
      <c r="R207" s="37">
        <f>R185+R186+R187</f>
        <v>0</v>
      </c>
      <c r="S207" s="37">
        <f t="shared" si="156"/>
        <v>0</v>
      </c>
      <c r="T207" s="37">
        <f>T185+T186+T187</f>
        <v>0</v>
      </c>
      <c r="U207" s="37">
        <f t="shared" si="156"/>
        <v>0</v>
      </c>
      <c r="V207" s="37">
        <f t="shared" si="156"/>
        <v>0</v>
      </c>
      <c r="W207" s="37">
        <f t="shared" si="156"/>
        <v>0</v>
      </c>
      <c r="X207" s="37">
        <f t="shared" si="156"/>
        <v>0</v>
      </c>
      <c r="Y207" s="37">
        <f t="shared" si="156"/>
        <v>0</v>
      </c>
      <c r="Z207" s="37">
        <f t="shared" si="156"/>
        <v>0</v>
      </c>
      <c r="AA207" s="37">
        <f>AA185+AA186+AA187</f>
        <v>0</v>
      </c>
      <c r="AB207" s="37">
        <f t="shared" si="156"/>
        <v>0</v>
      </c>
      <c r="AC207" s="37">
        <f t="shared" si="156"/>
        <v>0</v>
      </c>
      <c r="AD207" s="37"/>
      <c r="AE207" s="37">
        <f t="shared" si="156"/>
        <v>0</v>
      </c>
      <c r="AF207" s="37">
        <f t="shared" si="156"/>
        <v>0</v>
      </c>
      <c r="AG207" s="37">
        <f t="shared" si="156"/>
        <v>0</v>
      </c>
      <c r="AH207" s="37">
        <f t="shared" si="156"/>
        <v>0</v>
      </c>
      <c r="AI207" s="37">
        <f t="shared" si="156"/>
        <v>0</v>
      </c>
      <c r="AJ207" s="37">
        <f t="shared" si="156"/>
        <v>0</v>
      </c>
      <c r="AK207" s="37">
        <f t="shared" si="156"/>
        <v>0</v>
      </c>
      <c r="AL207" s="37">
        <f t="shared" si="156"/>
        <v>0</v>
      </c>
      <c r="AM207" s="37">
        <f t="shared" si="156"/>
        <v>0</v>
      </c>
      <c r="AN207" s="37">
        <f t="shared" si="156"/>
        <v>0</v>
      </c>
      <c r="AO207" s="37">
        <f t="shared" si="156"/>
        <v>0</v>
      </c>
      <c r="AP207" s="37">
        <f t="shared" si="156"/>
        <v>0</v>
      </c>
      <c r="AQ207" s="37">
        <f t="shared" si="156"/>
        <v>0</v>
      </c>
      <c r="AR207" s="37">
        <f t="shared" si="156"/>
        <v>0</v>
      </c>
      <c r="AS207" s="37">
        <f t="shared" si="156"/>
        <v>0</v>
      </c>
      <c r="AT207" s="37">
        <f t="shared" si="156"/>
        <v>0</v>
      </c>
      <c r="AU207" s="37">
        <f t="shared" si="156"/>
        <v>0</v>
      </c>
      <c r="AV207" s="37">
        <f t="shared" si="156"/>
        <v>0</v>
      </c>
      <c r="AW207" s="37">
        <f t="shared" si="156"/>
        <v>0</v>
      </c>
      <c r="AX207" s="37">
        <f t="shared" si="156"/>
        <v>0</v>
      </c>
      <c r="AY207" s="37">
        <f t="shared" si="156"/>
        <v>0</v>
      </c>
      <c r="AZ207" s="37">
        <f t="shared" si="156"/>
        <v>0</v>
      </c>
      <c r="BA207" s="37">
        <f t="shared" si="156"/>
        <v>0</v>
      </c>
      <c r="BB207" s="37">
        <f t="shared" si="156"/>
        <v>0</v>
      </c>
      <c r="BC207" s="37">
        <f>BC185+BC186+BC187</f>
        <v>0</v>
      </c>
      <c r="BD207" s="37">
        <f t="shared" si="156"/>
        <v>0</v>
      </c>
      <c r="BE207" s="37">
        <f t="shared" si="156"/>
        <v>0</v>
      </c>
      <c r="BF207" s="37">
        <f t="shared" si="156"/>
        <v>0</v>
      </c>
      <c r="BG207" s="37">
        <f t="shared" si="156"/>
        <v>0</v>
      </c>
      <c r="BH207" s="37">
        <f t="shared" si="156"/>
        <v>0</v>
      </c>
      <c r="BI207" s="37">
        <f t="shared" si="156"/>
        <v>0</v>
      </c>
      <c r="BJ207" s="37">
        <f t="shared" si="156"/>
        <v>0</v>
      </c>
      <c r="BK207" s="37">
        <f t="shared" si="156"/>
        <v>0</v>
      </c>
      <c r="BL207" s="37">
        <f>BL185+BL186+BL187</f>
        <v>0</v>
      </c>
      <c r="BM207" s="37">
        <f t="shared" si="156"/>
        <v>0</v>
      </c>
      <c r="BN207" s="37">
        <f t="shared" si="156"/>
        <v>0</v>
      </c>
      <c r="BO207" s="37">
        <f t="shared" si="156"/>
        <v>0</v>
      </c>
      <c r="BP207" s="37">
        <f t="shared" si="156"/>
        <v>0</v>
      </c>
      <c r="BQ207" s="37">
        <f t="shared" si="156"/>
        <v>0</v>
      </c>
      <c r="BR207" s="37">
        <f t="shared" si="156"/>
        <v>0</v>
      </c>
      <c r="BS207" s="37">
        <f t="shared" si="156"/>
        <v>0</v>
      </c>
      <c r="BT207" s="37">
        <f aca="true" t="shared" si="157" ref="BT207:DC207">BT185+BT186+BT187</f>
        <v>0</v>
      </c>
      <c r="BU207" s="37">
        <f t="shared" si="157"/>
        <v>0</v>
      </c>
      <c r="BV207" s="37">
        <f t="shared" si="157"/>
        <v>0</v>
      </c>
      <c r="BW207" s="37">
        <f t="shared" si="157"/>
        <v>0</v>
      </c>
      <c r="BX207" s="37">
        <f t="shared" si="157"/>
        <v>0</v>
      </c>
      <c r="BY207" s="37">
        <f>BY185+BY186+BY187</f>
        <v>0</v>
      </c>
      <c r="BZ207" s="37">
        <f t="shared" si="157"/>
        <v>0</v>
      </c>
      <c r="CA207" s="37">
        <f t="shared" si="157"/>
        <v>0</v>
      </c>
      <c r="CB207" s="37">
        <f t="shared" si="157"/>
        <v>0</v>
      </c>
      <c r="CC207" s="37">
        <f t="shared" si="157"/>
        <v>0</v>
      </c>
      <c r="CD207" s="37">
        <f t="shared" si="157"/>
        <v>0</v>
      </c>
      <c r="CE207" s="37">
        <f t="shared" si="157"/>
        <v>0</v>
      </c>
      <c r="CF207" s="37">
        <f t="shared" si="157"/>
        <v>0</v>
      </c>
      <c r="CG207" s="37">
        <f t="shared" si="157"/>
        <v>0</v>
      </c>
      <c r="CH207" s="37">
        <f t="shared" si="157"/>
        <v>0</v>
      </c>
      <c r="CI207" s="288">
        <f t="shared" si="157"/>
        <v>0</v>
      </c>
      <c r="CJ207" s="288">
        <f t="shared" si="157"/>
        <v>0</v>
      </c>
      <c r="CK207" s="37">
        <f t="shared" si="157"/>
        <v>0</v>
      </c>
      <c r="CL207" s="37">
        <f t="shared" si="157"/>
        <v>0</v>
      </c>
      <c r="CM207" s="37">
        <f t="shared" si="157"/>
        <v>0</v>
      </c>
      <c r="CN207" s="37">
        <f t="shared" si="157"/>
        <v>0</v>
      </c>
      <c r="CO207" s="37">
        <f t="shared" si="157"/>
        <v>0</v>
      </c>
      <c r="CP207" s="37">
        <f t="shared" si="157"/>
        <v>0</v>
      </c>
      <c r="CQ207" s="37">
        <f t="shared" si="157"/>
        <v>0</v>
      </c>
      <c r="CR207" s="37">
        <f t="shared" si="157"/>
        <v>0</v>
      </c>
      <c r="CS207" s="37">
        <f t="shared" si="157"/>
        <v>0</v>
      </c>
      <c r="CT207" s="37">
        <f t="shared" si="157"/>
        <v>0</v>
      </c>
      <c r="CU207" s="37">
        <f t="shared" si="157"/>
        <v>0</v>
      </c>
      <c r="CV207" s="37">
        <f t="shared" si="157"/>
        <v>0</v>
      </c>
      <c r="CW207" s="37">
        <f t="shared" si="157"/>
        <v>0</v>
      </c>
      <c r="CX207" s="37">
        <f t="shared" si="157"/>
        <v>0</v>
      </c>
      <c r="CY207" s="37">
        <f t="shared" si="157"/>
        <v>0</v>
      </c>
      <c r="CZ207" s="37">
        <f t="shared" si="157"/>
        <v>0</v>
      </c>
      <c r="DA207" s="37">
        <f t="shared" si="157"/>
        <v>0</v>
      </c>
      <c r="DB207" s="37">
        <f t="shared" si="157"/>
        <v>0</v>
      </c>
      <c r="DC207" s="37">
        <f t="shared" si="157"/>
        <v>0</v>
      </c>
    </row>
    <row r="208" spans="1:107" s="18" customFormat="1" ht="12.75">
      <c r="A208" s="308" t="s">
        <v>221</v>
      </c>
      <c r="B208" s="37">
        <f>B192</f>
        <v>0</v>
      </c>
      <c r="C208" s="37">
        <f aca="true" t="shared" si="158" ref="C208:BS208">C192</f>
        <v>0</v>
      </c>
      <c r="D208" s="37">
        <f t="shared" si="158"/>
        <v>0</v>
      </c>
      <c r="E208" s="37">
        <f t="shared" si="158"/>
        <v>0</v>
      </c>
      <c r="F208" s="37">
        <f t="shared" si="158"/>
        <v>0</v>
      </c>
      <c r="G208" s="37">
        <f t="shared" si="158"/>
        <v>0</v>
      </c>
      <c r="H208" s="37">
        <f t="shared" si="158"/>
        <v>0</v>
      </c>
      <c r="I208" s="37"/>
      <c r="J208" s="37">
        <f t="shared" si="158"/>
        <v>0</v>
      </c>
      <c r="K208" s="37">
        <f t="shared" si="158"/>
        <v>0</v>
      </c>
      <c r="L208" s="37"/>
      <c r="M208" s="37">
        <f t="shared" si="158"/>
        <v>0</v>
      </c>
      <c r="N208" s="37">
        <f t="shared" si="158"/>
        <v>0</v>
      </c>
      <c r="O208" s="37">
        <f t="shared" si="158"/>
        <v>0</v>
      </c>
      <c r="P208" s="37">
        <f t="shared" si="158"/>
        <v>0</v>
      </c>
      <c r="Q208" s="37">
        <f t="shared" si="158"/>
        <v>0</v>
      </c>
      <c r="R208" s="37">
        <f>R192</f>
        <v>0</v>
      </c>
      <c r="S208" s="37">
        <f t="shared" si="158"/>
        <v>0</v>
      </c>
      <c r="T208" s="37">
        <f t="shared" si="158"/>
        <v>0</v>
      </c>
      <c r="U208" s="37">
        <f t="shared" si="158"/>
        <v>0</v>
      </c>
      <c r="V208" s="37">
        <f t="shared" si="158"/>
        <v>0</v>
      </c>
      <c r="W208" s="37">
        <f t="shared" si="158"/>
        <v>0</v>
      </c>
      <c r="X208" s="37">
        <f t="shared" si="158"/>
        <v>0</v>
      </c>
      <c r="Y208" s="37">
        <f t="shared" si="158"/>
        <v>0</v>
      </c>
      <c r="Z208" s="37">
        <f t="shared" si="158"/>
        <v>0</v>
      </c>
      <c r="AA208" s="37">
        <f>AA192</f>
        <v>0</v>
      </c>
      <c r="AB208" s="37">
        <f t="shared" si="158"/>
        <v>0</v>
      </c>
      <c r="AC208" s="37">
        <f t="shared" si="158"/>
        <v>0</v>
      </c>
      <c r="AD208" s="37"/>
      <c r="AE208" s="37">
        <f t="shared" si="158"/>
        <v>0</v>
      </c>
      <c r="AF208" s="37">
        <f t="shared" si="158"/>
        <v>0</v>
      </c>
      <c r="AG208" s="37">
        <f t="shared" si="158"/>
        <v>0</v>
      </c>
      <c r="AH208" s="37">
        <f t="shared" si="158"/>
        <v>0</v>
      </c>
      <c r="AI208" s="37">
        <f t="shared" si="158"/>
        <v>0</v>
      </c>
      <c r="AJ208" s="37">
        <f t="shared" si="158"/>
        <v>0</v>
      </c>
      <c r="AK208" s="37">
        <f t="shared" si="158"/>
        <v>0</v>
      </c>
      <c r="AL208" s="37">
        <f t="shared" si="158"/>
        <v>0</v>
      </c>
      <c r="AM208" s="37">
        <f t="shared" si="158"/>
        <v>0</v>
      </c>
      <c r="AN208" s="37">
        <f t="shared" si="158"/>
        <v>0</v>
      </c>
      <c r="AO208" s="37">
        <f t="shared" si="158"/>
        <v>0</v>
      </c>
      <c r="AP208" s="37">
        <f t="shared" si="158"/>
        <v>0</v>
      </c>
      <c r="AQ208" s="37">
        <f t="shared" si="158"/>
        <v>0</v>
      </c>
      <c r="AR208" s="37">
        <f t="shared" si="158"/>
        <v>0</v>
      </c>
      <c r="AS208" s="37">
        <f t="shared" si="158"/>
        <v>0</v>
      </c>
      <c r="AT208" s="37">
        <f t="shared" si="158"/>
        <v>0</v>
      </c>
      <c r="AU208" s="37">
        <f t="shared" si="158"/>
        <v>0</v>
      </c>
      <c r="AV208" s="37">
        <f t="shared" si="158"/>
        <v>0</v>
      </c>
      <c r="AW208" s="37">
        <f t="shared" si="158"/>
        <v>0</v>
      </c>
      <c r="AX208" s="37">
        <f t="shared" si="158"/>
        <v>0</v>
      </c>
      <c r="AY208" s="37">
        <f t="shared" si="158"/>
        <v>0</v>
      </c>
      <c r="AZ208" s="37">
        <f t="shared" si="158"/>
        <v>0</v>
      </c>
      <c r="BA208" s="37">
        <f t="shared" si="158"/>
        <v>0</v>
      </c>
      <c r="BB208" s="37">
        <f t="shared" si="158"/>
        <v>0</v>
      </c>
      <c r="BC208" s="37">
        <f>BC192</f>
        <v>0</v>
      </c>
      <c r="BD208" s="37">
        <f t="shared" si="158"/>
        <v>0</v>
      </c>
      <c r="BE208" s="37">
        <f t="shared" si="158"/>
        <v>0</v>
      </c>
      <c r="BF208" s="37">
        <f t="shared" si="158"/>
        <v>0</v>
      </c>
      <c r="BG208" s="37">
        <f t="shared" si="158"/>
        <v>0</v>
      </c>
      <c r="BH208" s="37">
        <f t="shared" si="158"/>
        <v>0</v>
      </c>
      <c r="BI208" s="37">
        <f t="shared" si="158"/>
        <v>0</v>
      </c>
      <c r="BJ208" s="37">
        <f t="shared" si="158"/>
        <v>0</v>
      </c>
      <c r="BK208" s="37">
        <f t="shared" si="158"/>
        <v>0</v>
      </c>
      <c r="BL208" s="37">
        <f>BL192</f>
        <v>0</v>
      </c>
      <c r="BM208" s="37">
        <f t="shared" si="158"/>
        <v>0</v>
      </c>
      <c r="BN208" s="37">
        <f t="shared" si="158"/>
        <v>0</v>
      </c>
      <c r="BO208" s="37">
        <f t="shared" si="158"/>
        <v>0</v>
      </c>
      <c r="BP208" s="37">
        <f t="shared" si="158"/>
        <v>0</v>
      </c>
      <c r="BQ208" s="37">
        <f t="shared" si="158"/>
        <v>0</v>
      </c>
      <c r="BR208" s="37">
        <f t="shared" si="158"/>
        <v>0</v>
      </c>
      <c r="BS208" s="37">
        <f t="shared" si="158"/>
        <v>0</v>
      </c>
      <c r="BT208" s="37">
        <f aca="true" t="shared" si="159" ref="BT208:DC208">BT192</f>
        <v>0</v>
      </c>
      <c r="BU208" s="37">
        <f t="shared" si="159"/>
        <v>0</v>
      </c>
      <c r="BV208" s="37">
        <f t="shared" si="159"/>
        <v>0</v>
      </c>
      <c r="BW208" s="37">
        <f t="shared" si="159"/>
        <v>0</v>
      </c>
      <c r="BX208" s="37">
        <f t="shared" si="159"/>
        <v>0</v>
      </c>
      <c r="BY208" s="37">
        <f>BY192</f>
        <v>0</v>
      </c>
      <c r="BZ208" s="37">
        <f t="shared" si="159"/>
        <v>0</v>
      </c>
      <c r="CA208" s="37">
        <f t="shared" si="159"/>
        <v>0</v>
      </c>
      <c r="CB208" s="37">
        <f t="shared" si="159"/>
        <v>0</v>
      </c>
      <c r="CC208" s="37">
        <f t="shared" si="159"/>
        <v>0</v>
      </c>
      <c r="CD208" s="37">
        <f t="shared" si="159"/>
        <v>0</v>
      </c>
      <c r="CE208" s="37">
        <f t="shared" si="159"/>
        <v>0</v>
      </c>
      <c r="CF208" s="37">
        <f t="shared" si="159"/>
        <v>0</v>
      </c>
      <c r="CG208" s="37">
        <f t="shared" si="159"/>
        <v>0</v>
      </c>
      <c r="CH208" s="37">
        <f t="shared" si="159"/>
        <v>0</v>
      </c>
      <c r="CI208" s="288">
        <f t="shared" si="159"/>
        <v>0</v>
      </c>
      <c r="CJ208" s="288">
        <f t="shared" si="159"/>
        <v>0</v>
      </c>
      <c r="CK208" s="37">
        <f t="shared" si="159"/>
        <v>0</v>
      </c>
      <c r="CL208" s="37">
        <f t="shared" si="159"/>
        <v>0</v>
      </c>
      <c r="CM208" s="37">
        <f t="shared" si="159"/>
        <v>0</v>
      </c>
      <c r="CN208" s="37">
        <f t="shared" si="159"/>
        <v>0</v>
      </c>
      <c r="CO208" s="37">
        <f t="shared" si="159"/>
        <v>0</v>
      </c>
      <c r="CP208" s="37">
        <f t="shared" si="159"/>
        <v>0</v>
      </c>
      <c r="CQ208" s="37">
        <f t="shared" si="159"/>
        <v>0</v>
      </c>
      <c r="CR208" s="37">
        <f t="shared" si="159"/>
        <v>0</v>
      </c>
      <c r="CS208" s="37">
        <f t="shared" si="159"/>
        <v>0</v>
      </c>
      <c r="CT208" s="37">
        <f t="shared" si="159"/>
        <v>0</v>
      </c>
      <c r="CU208" s="37">
        <f t="shared" si="159"/>
        <v>0</v>
      </c>
      <c r="CV208" s="37">
        <f t="shared" si="159"/>
        <v>0</v>
      </c>
      <c r="CW208" s="37">
        <f t="shared" si="159"/>
        <v>0</v>
      </c>
      <c r="CX208" s="37">
        <f t="shared" si="159"/>
        <v>0</v>
      </c>
      <c r="CY208" s="37">
        <f t="shared" si="159"/>
        <v>0</v>
      </c>
      <c r="CZ208" s="37">
        <f t="shared" si="159"/>
        <v>0</v>
      </c>
      <c r="DA208" s="37">
        <f t="shared" si="159"/>
        <v>0</v>
      </c>
      <c r="DB208" s="37">
        <f t="shared" si="159"/>
        <v>0</v>
      </c>
      <c r="DC208" s="37">
        <f t="shared" si="159"/>
        <v>0</v>
      </c>
    </row>
    <row r="209" spans="1:107" s="18" customFormat="1" ht="12.75">
      <c r="A209" s="308" t="s">
        <v>157</v>
      </c>
      <c r="B209" s="37">
        <f>B188</f>
        <v>0</v>
      </c>
      <c r="C209" s="37">
        <f aca="true" t="shared" si="160" ref="C209:BS209">C188</f>
        <v>0</v>
      </c>
      <c r="D209" s="37">
        <f t="shared" si="160"/>
        <v>0</v>
      </c>
      <c r="E209" s="37">
        <f t="shared" si="160"/>
        <v>0</v>
      </c>
      <c r="F209" s="37">
        <f t="shared" si="160"/>
        <v>0</v>
      </c>
      <c r="G209" s="37">
        <f t="shared" si="160"/>
        <v>0</v>
      </c>
      <c r="H209" s="37">
        <f t="shared" si="160"/>
        <v>0</v>
      </c>
      <c r="I209" s="37"/>
      <c r="J209" s="37">
        <f t="shared" si="160"/>
        <v>0</v>
      </c>
      <c r="K209" s="37">
        <f t="shared" si="160"/>
        <v>0</v>
      </c>
      <c r="L209" s="37"/>
      <c r="M209" s="37">
        <f t="shared" si="160"/>
        <v>0</v>
      </c>
      <c r="N209" s="37">
        <f t="shared" si="160"/>
        <v>0</v>
      </c>
      <c r="O209" s="37">
        <f t="shared" si="160"/>
        <v>0</v>
      </c>
      <c r="P209" s="37">
        <f t="shared" si="160"/>
        <v>0</v>
      </c>
      <c r="Q209" s="37">
        <f t="shared" si="160"/>
        <v>0</v>
      </c>
      <c r="R209" s="37">
        <f>R188</f>
        <v>0</v>
      </c>
      <c r="S209" s="37">
        <f t="shared" si="160"/>
        <v>0</v>
      </c>
      <c r="T209" s="37">
        <f t="shared" si="160"/>
        <v>0</v>
      </c>
      <c r="U209" s="37">
        <f t="shared" si="160"/>
        <v>0</v>
      </c>
      <c r="V209" s="37">
        <f t="shared" si="160"/>
        <v>0</v>
      </c>
      <c r="W209" s="37">
        <f t="shared" si="160"/>
        <v>0</v>
      </c>
      <c r="X209" s="37">
        <f t="shared" si="160"/>
        <v>0</v>
      </c>
      <c r="Y209" s="37">
        <f t="shared" si="160"/>
        <v>0</v>
      </c>
      <c r="Z209" s="37">
        <f t="shared" si="160"/>
        <v>0</v>
      </c>
      <c r="AA209" s="37">
        <f>AA188</f>
        <v>0</v>
      </c>
      <c r="AB209" s="37">
        <f t="shared" si="160"/>
        <v>0</v>
      </c>
      <c r="AC209" s="37">
        <f t="shared" si="160"/>
        <v>0</v>
      </c>
      <c r="AD209" s="37"/>
      <c r="AE209" s="37">
        <f t="shared" si="160"/>
        <v>0</v>
      </c>
      <c r="AF209" s="37">
        <f t="shared" si="160"/>
        <v>0</v>
      </c>
      <c r="AG209" s="37">
        <f t="shared" si="160"/>
        <v>0</v>
      </c>
      <c r="AH209" s="37">
        <f t="shared" si="160"/>
        <v>0</v>
      </c>
      <c r="AI209" s="37">
        <f t="shared" si="160"/>
        <v>0</v>
      </c>
      <c r="AJ209" s="37">
        <f t="shared" si="160"/>
        <v>0</v>
      </c>
      <c r="AK209" s="37">
        <f t="shared" si="160"/>
        <v>0</v>
      </c>
      <c r="AL209" s="37">
        <f t="shared" si="160"/>
        <v>0</v>
      </c>
      <c r="AM209" s="37">
        <f t="shared" si="160"/>
        <v>0</v>
      </c>
      <c r="AN209" s="37">
        <f t="shared" si="160"/>
        <v>0</v>
      </c>
      <c r="AO209" s="37">
        <f t="shared" si="160"/>
        <v>0</v>
      </c>
      <c r="AP209" s="37">
        <f t="shared" si="160"/>
        <v>0</v>
      </c>
      <c r="AQ209" s="37">
        <f t="shared" si="160"/>
        <v>0</v>
      </c>
      <c r="AR209" s="37">
        <f t="shared" si="160"/>
        <v>0</v>
      </c>
      <c r="AS209" s="37">
        <f t="shared" si="160"/>
        <v>0</v>
      </c>
      <c r="AT209" s="37">
        <f t="shared" si="160"/>
        <v>0</v>
      </c>
      <c r="AU209" s="37">
        <f t="shared" si="160"/>
        <v>0</v>
      </c>
      <c r="AV209" s="37">
        <f t="shared" si="160"/>
        <v>0</v>
      </c>
      <c r="AW209" s="37">
        <f t="shared" si="160"/>
        <v>0</v>
      </c>
      <c r="AX209" s="37">
        <f t="shared" si="160"/>
        <v>0</v>
      </c>
      <c r="AY209" s="37">
        <f t="shared" si="160"/>
        <v>0</v>
      </c>
      <c r="AZ209" s="37">
        <f t="shared" si="160"/>
        <v>0</v>
      </c>
      <c r="BA209" s="37">
        <f t="shared" si="160"/>
        <v>0</v>
      </c>
      <c r="BB209" s="37">
        <f t="shared" si="160"/>
        <v>0</v>
      </c>
      <c r="BC209" s="37">
        <f>BC188</f>
        <v>0</v>
      </c>
      <c r="BD209" s="37">
        <f t="shared" si="160"/>
        <v>0</v>
      </c>
      <c r="BE209" s="37">
        <f t="shared" si="160"/>
        <v>0</v>
      </c>
      <c r="BF209" s="37">
        <f t="shared" si="160"/>
        <v>0</v>
      </c>
      <c r="BG209" s="37">
        <f t="shared" si="160"/>
        <v>0</v>
      </c>
      <c r="BH209" s="37">
        <f t="shared" si="160"/>
        <v>0</v>
      </c>
      <c r="BI209" s="37">
        <f t="shared" si="160"/>
        <v>0</v>
      </c>
      <c r="BJ209" s="37">
        <f t="shared" si="160"/>
        <v>0</v>
      </c>
      <c r="BK209" s="37">
        <f t="shared" si="160"/>
        <v>0</v>
      </c>
      <c r="BL209" s="37">
        <f>BL188</f>
        <v>0</v>
      </c>
      <c r="BM209" s="37">
        <f t="shared" si="160"/>
        <v>0</v>
      </c>
      <c r="BN209" s="37">
        <f t="shared" si="160"/>
        <v>0</v>
      </c>
      <c r="BO209" s="37">
        <f t="shared" si="160"/>
        <v>0</v>
      </c>
      <c r="BP209" s="37">
        <f t="shared" si="160"/>
        <v>0</v>
      </c>
      <c r="BQ209" s="37">
        <f t="shared" si="160"/>
        <v>0</v>
      </c>
      <c r="BR209" s="37">
        <f t="shared" si="160"/>
        <v>0</v>
      </c>
      <c r="BS209" s="37">
        <f t="shared" si="160"/>
        <v>0</v>
      </c>
      <c r="BT209" s="37">
        <f aca="true" t="shared" si="161" ref="BT209:DC209">BT188</f>
        <v>0</v>
      </c>
      <c r="BU209" s="37">
        <f t="shared" si="161"/>
        <v>0</v>
      </c>
      <c r="BV209" s="37">
        <f t="shared" si="161"/>
        <v>0</v>
      </c>
      <c r="BW209" s="37">
        <f t="shared" si="161"/>
        <v>0</v>
      </c>
      <c r="BX209" s="37">
        <f t="shared" si="161"/>
        <v>0</v>
      </c>
      <c r="BY209" s="37">
        <f>BY188</f>
        <v>0</v>
      </c>
      <c r="BZ209" s="37">
        <f t="shared" si="161"/>
        <v>0</v>
      </c>
      <c r="CA209" s="37">
        <f t="shared" si="161"/>
        <v>0</v>
      </c>
      <c r="CB209" s="37">
        <f t="shared" si="161"/>
        <v>0</v>
      </c>
      <c r="CC209" s="37">
        <f t="shared" si="161"/>
        <v>135500</v>
      </c>
      <c r="CD209" s="37">
        <f t="shared" si="161"/>
        <v>-135500</v>
      </c>
      <c r="CE209" s="37">
        <f t="shared" si="161"/>
        <v>135500</v>
      </c>
      <c r="CF209" s="37">
        <f t="shared" si="161"/>
        <v>-135500</v>
      </c>
      <c r="CG209" s="37">
        <f t="shared" si="161"/>
        <v>0</v>
      </c>
      <c r="CH209" s="37">
        <f t="shared" si="161"/>
        <v>0</v>
      </c>
      <c r="CI209" s="288">
        <f t="shared" si="161"/>
        <v>0</v>
      </c>
      <c r="CJ209" s="288">
        <f t="shared" si="161"/>
        <v>0</v>
      </c>
      <c r="CK209" s="37">
        <f t="shared" si="161"/>
        <v>0</v>
      </c>
      <c r="CL209" s="37">
        <f t="shared" si="161"/>
        <v>0</v>
      </c>
      <c r="CM209" s="37">
        <f t="shared" si="161"/>
        <v>0</v>
      </c>
      <c r="CN209" s="37">
        <f t="shared" si="161"/>
        <v>0</v>
      </c>
      <c r="CO209" s="37">
        <f t="shared" si="161"/>
        <v>0</v>
      </c>
      <c r="CP209" s="37">
        <f t="shared" si="161"/>
        <v>0</v>
      </c>
      <c r="CQ209" s="37">
        <f t="shared" si="161"/>
        <v>0</v>
      </c>
      <c r="CR209" s="37">
        <f t="shared" si="161"/>
        <v>0</v>
      </c>
      <c r="CS209" s="37">
        <f t="shared" si="161"/>
        <v>0</v>
      </c>
      <c r="CT209" s="37">
        <f t="shared" si="161"/>
        <v>0</v>
      </c>
      <c r="CU209" s="37">
        <f t="shared" si="161"/>
        <v>0</v>
      </c>
      <c r="CV209" s="37">
        <f t="shared" si="161"/>
        <v>0</v>
      </c>
      <c r="CW209" s="37">
        <f t="shared" si="161"/>
        <v>0</v>
      </c>
      <c r="CX209" s="37">
        <f t="shared" si="161"/>
        <v>0</v>
      </c>
      <c r="CY209" s="37">
        <f t="shared" si="161"/>
        <v>0</v>
      </c>
      <c r="CZ209" s="37">
        <f t="shared" si="161"/>
        <v>0</v>
      </c>
      <c r="DA209" s="37">
        <f t="shared" si="161"/>
        <v>0</v>
      </c>
      <c r="DB209" s="37">
        <f t="shared" si="161"/>
        <v>0</v>
      </c>
      <c r="DC209" s="37">
        <f t="shared" si="161"/>
        <v>0</v>
      </c>
    </row>
    <row r="210" spans="1:107" s="18" customFormat="1" ht="12.75">
      <c r="A210" s="308" t="s">
        <v>158</v>
      </c>
      <c r="B210" s="37">
        <f>B189+B190</f>
        <v>0</v>
      </c>
      <c r="C210" s="37">
        <f aca="true" t="shared" si="162" ref="C210:BS210">C189+C190</f>
        <v>0</v>
      </c>
      <c r="D210" s="37">
        <f t="shared" si="162"/>
        <v>0</v>
      </c>
      <c r="E210" s="37">
        <f t="shared" si="162"/>
        <v>0</v>
      </c>
      <c r="F210" s="37">
        <f t="shared" si="162"/>
        <v>0</v>
      </c>
      <c r="G210" s="37">
        <f t="shared" si="162"/>
        <v>0</v>
      </c>
      <c r="H210" s="37">
        <f t="shared" si="162"/>
        <v>0</v>
      </c>
      <c r="I210" s="37"/>
      <c r="J210" s="37">
        <f t="shared" si="162"/>
        <v>0</v>
      </c>
      <c r="K210" s="37">
        <f t="shared" si="162"/>
        <v>0</v>
      </c>
      <c r="L210" s="37"/>
      <c r="M210" s="37">
        <f t="shared" si="162"/>
        <v>0</v>
      </c>
      <c r="N210" s="37">
        <f t="shared" si="162"/>
        <v>0</v>
      </c>
      <c r="O210" s="37">
        <f t="shared" si="162"/>
        <v>0</v>
      </c>
      <c r="P210" s="37">
        <f t="shared" si="162"/>
        <v>0</v>
      </c>
      <c r="Q210" s="37">
        <f t="shared" si="162"/>
        <v>0</v>
      </c>
      <c r="R210" s="37">
        <f>R189+R190</f>
        <v>0</v>
      </c>
      <c r="S210" s="37">
        <f t="shared" si="162"/>
        <v>0</v>
      </c>
      <c r="T210" s="37">
        <f t="shared" si="162"/>
        <v>0</v>
      </c>
      <c r="U210" s="37">
        <f t="shared" si="162"/>
        <v>0</v>
      </c>
      <c r="V210" s="37">
        <f t="shared" si="162"/>
        <v>0</v>
      </c>
      <c r="W210" s="37">
        <f t="shared" si="162"/>
        <v>0</v>
      </c>
      <c r="X210" s="37">
        <f t="shared" si="162"/>
        <v>0</v>
      </c>
      <c r="Y210" s="37">
        <f t="shared" si="162"/>
        <v>0</v>
      </c>
      <c r="Z210" s="37">
        <f t="shared" si="162"/>
        <v>0</v>
      </c>
      <c r="AA210" s="37">
        <f>AA189+AA190</f>
        <v>0</v>
      </c>
      <c r="AB210" s="37">
        <f t="shared" si="162"/>
        <v>0</v>
      </c>
      <c r="AC210" s="37">
        <f t="shared" si="162"/>
        <v>0</v>
      </c>
      <c r="AD210" s="37"/>
      <c r="AE210" s="37">
        <f t="shared" si="162"/>
        <v>0</v>
      </c>
      <c r="AF210" s="37">
        <f t="shared" si="162"/>
        <v>0</v>
      </c>
      <c r="AG210" s="37">
        <f t="shared" si="162"/>
        <v>0</v>
      </c>
      <c r="AH210" s="37">
        <f t="shared" si="162"/>
        <v>0</v>
      </c>
      <c r="AI210" s="37">
        <f t="shared" si="162"/>
        <v>0</v>
      </c>
      <c r="AJ210" s="37">
        <f t="shared" si="162"/>
        <v>0</v>
      </c>
      <c r="AK210" s="37">
        <f t="shared" si="162"/>
        <v>0</v>
      </c>
      <c r="AL210" s="37">
        <f t="shared" si="162"/>
        <v>0</v>
      </c>
      <c r="AM210" s="37">
        <f t="shared" si="162"/>
        <v>0</v>
      </c>
      <c r="AN210" s="37">
        <f t="shared" si="162"/>
        <v>0</v>
      </c>
      <c r="AO210" s="37">
        <f t="shared" si="162"/>
        <v>0</v>
      </c>
      <c r="AP210" s="37">
        <f t="shared" si="162"/>
        <v>0</v>
      </c>
      <c r="AQ210" s="37">
        <f t="shared" si="162"/>
        <v>0</v>
      </c>
      <c r="AR210" s="37">
        <f t="shared" si="162"/>
        <v>0</v>
      </c>
      <c r="AS210" s="37">
        <f t="shared" si="162"/>
        <v>0</v>
      </c>
      <c r="AT210" s="37">
        <f t="shared" si="162"/>
        <v>0</v>
      </c>
      <c r="AU210" s="37">
        <f t="shared" si="162"/>
        <v>0</v>
      </c>
      <c r="AV210" s="37">
        <f t="shared" si="162"/>
        <v>0</v>
      </c>
      <c r="AW210" s="37">
        <f t="shared" si="162"/>
        <v>0</v>
      </c>
      <c r="AX210" s="37">
        <f t="shared" si="162"/>
        <v>0</v>
      </c>
      <c r="AY210" s="37">
        <f t="shared" si="162"/>
        <v>0</v>
      </c>
      <c r="AZ210" s="37">
        <f t="shared" si="162"/>
        <v>0</v>
      </c>
      <c r="BA210" s="37">
        <f t="shared" si="162"/>
        <v>0</v>
      </c>
      <c r="BB210" s="37">
        <f t="shared" si="162"/>
        <v>0</v>
      </c>
      <c r="BC210" s="37">
        <f>BC189+BC190</f>
        <v>0</v>
      </c>
      <c r="BD210" s="37">
        <f t="shared" si="162"/>
        <v>0</v>
      </c>
      <c r="BE210" s="37">
        <f t="shared" si="162"/>
        <v>0</v>
      </c>
      <c r="BF210" s="37">
        <f t="shared" si="162"/>
        <v>0</v>
      </c>
      <c r="BG210" s="37">
        <f t="shared" si="162"/>
        <v>0</v>
      </c>
      <c r="BH210" s="37">
        <f t="shared" si="162"/>
        <v>0</v>
      </c>
      <c r="BI210" s="37">
        <f t="shared" si="162"/>
        <v>0</v>
      </c>
      <c r="BJ210" s="37">
        <f t="shared" si="162"/>
        <v>0</v>
      </c>
      <c r="BK210" s="37">
        <f t="shared" si="162"/>
        <v>0</v>
      </c>
      <c r="BL210" s="37">
        <f>BL189+BL190</f>
        <v>0</v>
      </c>
      <c r="BM210" s="37">
        <f t="shared" si="162"/>
        <v>0</v>
      </c>
      <c r="BN210" s="37">
        <f t="shared" si="162"/>
        <v>0</v>
      </c>
      <c r="BO210" s="37">
        <f t="shared" si="162"/>
        <v>0</v>
      </c>
      <c r="BP210" s="37">
        <f t="shared" si="162"/>
        <v>0</v>
      </c>
      <c r="BQ210" s="37">
        <f t="shared" si="162"/>
        <v>0</v>
      </c>
      <c r="BR210" s="37">
        <f t="shared" si="162"/>
        <v>0</v>
      </c>
      <c r="BS210" s="37">
        <f t="shared" si="162"/>
        <v>0</v>
      </c>
      <c r="BT210" s="37">
        <f aca="true" t="shared" si="163" ref="BT210:DC210">BT189+BT190</f>
        <v>0</v>
      </c>
      <c r="BU210" s="37">
        <f t="shared" si="163"/>
        <v>0</v>
      </c>
      <c r="BV210" s="37">
        <f t="shared" si="163"/>
        <v>0</v>
      </c>
      <c r="BW210" s="37">
        <f t="shared" si="163"/>
        <v>0</v>
      </c>
      <c r="BX210" s="37">
        <f t="shared" si="163"/>
        <v>0</v>
      </c>
      <c r="BY210" s="37">
        <f>BY189+BY190</f>
        <v>0</v>
      </c>
      <c r="BZ210" s="37">
        <f t="shared" si="163"/>
        <v>0</v>
      </c>
      <c r="CA210" s="37">
        <f t="shared" si="163"/>
        <v>0</v>
      </c>
      <c r="CB210" s="37">
        <f t="shared" si="163"/>
        <v>0</v>
      </c>
      <c r="CC210" s="37">
        <f t="shared" si="163"/>
        <v>0</v>
      </c>
      <c r="CD210" s="37">
        <f t="shared" si="163"/>
        <v>0</v>
      </c>
      <c r="CE210" s="37">
        <f t="shared" si="163"/>
        <v>0</v>
      </c>
      <c r="CF210" s="37">
        <f t="shared" si="163"/>
        <v>0</v>
      </c>
      <c r="CG210" s="37">
        <f t="shared" si="163"/>
        <v>0</v>
      </c>
      <c r="CH210" s="37">
        <f t="shared" si="163"/>
        <v>0</v>
      </c>
      <c r="CI210" s="288">
        <f t="shared" si="163"/>
        <v>0</v>
      </c>
      <c r="CJ210" s="288">
        <f t="shared" si="163"/>
        <v>0</v>
      </c>
      <c r="CK210" s="37">
        <f t="shared" si="163"/>
        <v>0</v>
      </c>
      <c r="CL210" s="37">
        <f t="shared" si="163"/>
        <v>0</v>
      </c>
      <c r="CM210" s="37">
        <f t="shared" si="163"/>
        <v>0</v>
      </c>
      <c r="CN210" s="37">
        <f t="shared" si="163"/>
        <v>0</v>
      </c>
      <c r="CO210" s="37">
        <f t="shared" si="163"/>
        <v>0</v>
      </c>
      <c r="CP210" s="37">
        <f t="shared" si="163"/>
        <v>0</v>
      </c>
      <c r="CQ210" s="37">
        <f t="shared" si="163"/>
        <v>0</v>
      </c>
      <c r="CR210" s="37">
        <f t="shared" si="163"/>
        <v>0</v>
      </c>
      <c r="CS210" s="37">
        <f t="shared" si="163"/>
        <v>0</v>
      </c>
      <c r="CT210" s="37">
        <f t="shared" si="163"/>
        <v>0</v>
      </c>
      <c r="CU210" s="37">
        <f t="shared" si="163"/>
        <v>0</v>
      </c>
      <c r="CV210" s="37">
        <f t="shared" si="163"/>
        <v>0</v>
      </c>
      <c r="CW210" s="37">
        <f t="shared" si="163"/>
        <v>0</v>
      </c>
      <c r="CX210" s="37">
        <f t="shared" si="163"/>
        <v>0</v>
      </c>
      <c r="CY210" s="37">
        <f t="shared" si="163"/>
        <v>0</v>
      </c>
      <c r="CZ210" s="37">
        <f t="shared" si="163"/>
        <v>0</v>
      </c>
      <c r="DA210" s="37">
        <f t="shared" si="163"/>
        <v>0</v>
      </c>
      <c r="DB210" s="37">
        <f t="shared" si="163"/>
        <v>0</v>
      </c>
      <c r="DC210" s="37">
        <f t="shared" si="163"/>
        <v>0</v>
      </c>
    </row>
    <row r="211" spans="1:107" s="18" customFormat="1" ht="13.5" thickBot="1">
      <c r="A211" s="308" t="s">
        <v>159</v>
      </c>
      <c r="B211" s="38">
        <f>B191</f>
        <v>0</v>
      </c>
      <c r="C211" s="38">
        <f aca="true" t="shared" si="164" ref="C211:BS211">C191</f>
        <v>0</v>
      </c>
      <c r="D211" s="38">
        <f t="shared" si="164"/>
        <v>0</v>
      </c>
      <c r="E211" s="38">
        <f t="shared" si="164"/>
        <v>0</v>
      </c>
      <c r="F211" s="38">
        <f t="shared" si="164"/>
        <v>0</v>
      </c>
      <c r="G211" s="38">
        <f t="shared" si="164"/>
        <v>0</v>
      </c>
      <c r="H211" s="38">
        <f t="shared" si="164"/>
        <v>0</v>
      </c>
      <c r="I211" s="38"/>
      <c r="J211" s="38">
        <f t="shared" si="164"/>
        <v>0</v>
      </c>
      <c r="K211" s="38">
        <f t="shared" si="164"/>
        <v>0</v>
      </c>
      <c r="L211" s="38"/>
      <c r="M211" s="38">
        <f t="shared" si="164"/>
        <v>0</v>
      </c>
      <c r="N211" s="38">
        <f t="shared" si="164"/>
        <v>0</v>
      </c>
      <c r="O211" s="38">
        <f t="shared" si="164"/>
        <v>0</v>
      </c>
      <c r="P211" s="38">
        <f t="shared" si="164"/>
        <v>0</v>
      </c>
      <c r="Q211" s="38">
        <f t="shared" si="164"/>
        <v>0</v>
      </c>
      <c r="R211" s="38">
        <f>R191</f>
        <v>0</v>
      </c>
      <c r="S211" s="38">
        <f t="shared" si="164"/>
        <v>0</v>
      </c>
      <c r="T211" s="38">
        <f t="shared" si="164"/>
        <v>0</v>
      </c>
      <c r="U211" s="38">
        <f t="shared" si="164"/>
        <v>0</v>
      </c>
      <c r="V211" s="38">
        <f t="shared" si="164"/>
        <v>0</v>
      </c>
      <c r="W211" s="38">
        <f t="shared" si="164"/>
        <v>0</v>
      </c>
      <c r="X211" s="38">
        <f t="shared" si="164"/>
        <v>0</v>
      </c>
      <c r="Y211" s="38">
        <f t="shared" si="164"/>
        <v>0</v>
      </c>
      <c r="Z211" s="38">
        <f t="shared" si="164"/>
        <v>0</v>
      </c>
      <c r="AA211" s="38">
        <f>AA191</f>
        <v>0</v>
      </c>
      <c r="AB211" s="38">
        <f t="shared" si="164"/>
        <v>0</v>
      </c>
      <c r="AC211" s="38">
        <f t="shared" si="164"/>
        <v>0</v>
      </c>
      <c r="AD211" s="38"/>
      <c r="AE211" s="38">
        <f t="shared" si="164"/>
        <v>0</v>
      </c>
      <c r="AF211" s="38">
        <f t="shared" si="164"/>
        <v>0</v>
      </c>
      <c r="AG211" s="38">
        <f t="shared" si="164"/>
        <v>0</v>
      </c>
      <c r="AH211" s="38">
        <f t="shared" si="164"/>
        <v>0</v>
      </c>
      <c r="AI211" s="38">
        <f t="shared" si="164"/>
        <v>0</v>
      </c>
      <c r="AJ211" s="38">
        <f t="shared" si="164"/>
        <v>0</v>
      </c>
      <c r="AK211" s="38">
        <f t="shared" si="164"/>
        <v>0</v>
      </c>
      <c r="AL211" s="38">
        <f t="shared" si="164"/>
        <v>0</v>
      </c>
      <c r="AM211" s="38">
        <f t="shared" si="164"/>
        <v>0</v>
      </c>
      <c r="AN211" s="38">
        <f t="shared" si="164"/>
        <v>0</v>
      </c>
      <c r="AO211" s="38">
        <f t="shared" si="164"/>
        <v>0</v>
      </c>
      <c r="AP211" s="38">
        <f t="shared" si="164"/>
        <v>0</v>
      </c>
      <c r="AQ211" s="38">
        <f t="shared" si="164"/>
        <v>0</v>
      </c>
      <c r="AR211" s="38">
        <f t="shared" si="164"/>
        <v>0</v>
      </c>
      <c r="AS211" s="38">
        <f t="shared" si="164"/>
        <v>0</v>
      </c>
      <c r="AT211" s="38">
        <f t="shared" si="164"/>
        <v>0</v>
      </c>
      <c r="AU211" s="38">
        <f t="shared" si="164"/>
        <v>0</v>
      </c>
      <c r="AV211" s="38">
        <f t="shared" si="164"/>
        <v>0</v>
      </c>
      <c r="AW211" s="38">
        <f t="shared" si="164"/>
        <v>0</v>
      </c>
      <c r="AX211" s="38">
        <f t="shared" si="164"/>
        <v>0</v>
      </c>
      <c r="AY211" s="38">
        <f t="shared" si="164"/>
        <v>0</v>
      </c>
      <c r="AZ211" s="38">
        <f t="shared" si="164"/>
        <v>0</v>
      </c>
      <c r="BA211" s="38">
        <f t="shared" si="164"/>
        <v>0</v>
      </c>
      <c r="BB211" s="38">
        <f t="shared" si="164"/>
        <v>0</v>
      </c>
      <c r="BC211" s="38">
        <f>BC191</f>
        <v>0</v>
      </c>
      <c r="BD211" s="38">
        <f t="shared" si="164"/>
        <v>0</v>
      </c>
      <c r="BE211" s="38">
        <f t="shared" si="164"/>
        <v>0</v>
      </c>
      <c r="BF211" s="38">
        <f t="shared" si="164"/>
        <v>0</v>
      </c>
      <c r="BG211" s="38">
        <f t="shared" si="164"/>
        <v>0</v>
      </c>
      <c r="BH211" s="38">
        <f t="shared" si="164"/>
        <v>0</v>
      </c>
      <c r="BI211" s="38">
        <f t="shared" si="164"/>
        <v>0</v>
      </c>
      <c r="BJ211" s="38">
        <f t="shared" si="164"/>
        <v>0</v>
      </c>
      <c r="BK211" s="38">
        <f t="shared" si="164"/>
        <v>0</v>
      </c>
      <c r="BL211" s="38">
        <f>BL191</f>
        <v>0</v>
      </c>
      <c r="BM211" s="38">
        <f t="shared" si="164"/>
        <v>0</v>
      </c>
      <c r="BN211" s="38">
        <f t="shared" si="164"/>
        <v>0</v>
      </c>
      <c r="BO211" s="38">
        <f t="shared" si="164"/>
        <v>0</v>
      </c>
      <c r="BP211" s="38">
        <f t="shared" si="164"/>
        <v>0</v>
      </c>
      <c r="BQ211" s="38">
        <f t="shared" si="164"/>
        <v>0</v>
      </c>
      <c r="BR211" s="38">
        <f t="shared" si="164"/>
        <v>0</v>
      </c>
      <c r="BS211" s="38">
        <f t="shared" si="164"/>
        <v>0</v>
      </c>
      <c r="BT211" s="38">
        <f aca="true" t="shared" si="165" ref="BT211:DC211">BT191</f>
        <v>0</v>
      </c>
      <c r="BU211" s="38">
        <f t="shared" si="165"/>
        <v>0</v>
      </c>
      <c r="BV211" s="38">
        <f t="shared" si="165"/>
        <v>0</v>
      </c>
      <c r="BW211" s="38">
        <f t="shared" si="165"/>
        <v>0</v>
      </c>
      <c r="BX211" s="38">
        <f t="shared" si="165"/>
        <v>0</v>
      </c>
      <c r="BY211" s="38">
        <f>BY191</f>
        <v>0</v>
      </c>
      <c r="BZ211" s="38">
        <f t="shared" si="165"/>
        <v>0</v>
      </c>
      <c r="CA211" s="38">
        <f t="shared" si="165"/>
        <v>0</v>
      </c>
      <c r="CB211" s="38">
        <f t="shared" si="165"/>
        <v>0</v>
      </c>
      <c r="CC211" s="38">
        <f t="shared" si="165"/>
        <v>0</v>
      </c>
      <c r="CD211" s="38">
        <f t="shared" si="165"/>
        <v>0</v>
      </c>
      <c r="CE211" s="38">
        <f t="shared" si="165"/>
        <v>0</v>
      </c>
      <c r="CF211" s="38">
        <f t="shared" si="165"/>
        <v>0</v>
      </c>
      <c r="CG211" s="38">
        <f t="shared" si="165"/>
        <v>0</v>
      </c>
      <c r="CH211" s="38">
        <f t="shared" si="165"/>
        <v>0</v>
      </c>
      <c r="CI211" s="289">
        <f t="shared" si="165"/>
        <v>0</v>
      </c>
      <c r="CJ211" s="289">
        <f t="shared" si="165"/>
        <v>0</v>
      </c>
      <c r="CK211" s="38">
        <f t="shared" si="165"/>
        <v>0</v>
      </c>
      <c r="CL211" s="38">
        <f t="shared" si="165"/>
        <v>0</v>
      </c>
      <c r="CM211" s="38">
        <f t="shared" si="165"/>
        <v>0</v>
      </c>
      <c r="CN211" s="38">
        <f t="shared" si="165"/>
        <v>0</v>
      </c>
      <c r="CO211" s="38">
        <f t="shared" si="165"/>
        <v>0</v>
      </c>
      <c r="CP211" s="38">
        <f t="shared" si="165"/>
        <v>0</v>
      </c>
      <c r="CQ211" s="38">
        <f t="shared" si="165"/>
        <v>0</v>
      </c>
      <c r="CR211" s="38">
        <f t="shared" si="165"/>
        <v>0</v>
      </c>
      <c r="CS211" s="38">
        <f t="shared" si="165"/>
        <v>0</v>
      </c>
      <c r="CT211" s="38">
        <f t="shared" si="165"/>
        <v>0</v>
      </c>
      <c r="CU211" s="38">
        <f t="shared" si="165"/>
        <v>0</v>
      </c>
      <c r="CV211" s="38">
        <f t="shared" si="165"/>
        <v>0</v>
      </c>
      <c r="CW211" s="38">
        <f t="shared" si="165"/>
        <v>0</v>
      </c>
      <c r="CX211" s="38">
        <f t="shared" si="165"/>
        <v>0</v>
      </c>
      <c r="CY211" s="38">
        <f t="shared" si="165"/>
        <v>0</v>
      </c>
      <c r="CZ211" s="38">
        <f t="shared" si="165"/>
        <v>0</v>
      </c>
      <c r="DA211" s="38">
        <f t="shared" si="165"/>
        <v>0</v>
      </c>
      <c r="DB211" s="38">
        <f t="shared" si="165"/>
        <v>0</v>
      </c>
      <c r="DC211" s="38">
        <f t="shared" si="165"/>
        <v>0</v>
      </c>
    </row>
    <row r="212" spans="1:107" s="18" customFormat="1" ht="13.5" thickBot="1">
      <c r="A212" s="309" t="s">
        <v>160</v>
      </c>
      <c r="B212" s="39">
        <f>SUM(B206:B211)</f>
        <v>0</v>
      </c>
      <c r="C212" s="39">
        <f aca="true" t="shared" si="166" ref="C212:BS212">SUM(C206:C211)</f>
        <v>0</v>
      </c>
      <c r="D212" s="39">
        <f t="shared" si="166"/>
        <v>0</v>
      </c>
      <c r="E212" s="39">
        <f t="shared" si="166"/>
        <v>0</v>
      </c>
      <c r="F212" s="39">
        <f t="shared" si="166"/>
        <v>0</v>
      </c>
      <c r="G212" s="39">
        <f t="shared" si="166"/>
        <v>0</v>
      </c>
      <c r="H212" s="39">
        <f t="shared" si="166"/>
        <v>0</v>
      </c>
      <c r="I212" s="39"/>
      <c r="J212" s="39">
        <f t="shared" si="166"/>
        <v>0</v>
      </c>
      <c r="K212" s="39">
        <f t="shared" si="166"/>
        <v>0</v>
      </c>
      <c r="L212" s="39"/>
      <c r="M212" s="39">
        <f t="shared" si="166"/>
        <v>0</v>
      </c>
      <c r="N212" s="39">
        <f t="shared" si="166"/>
        <v>0</v>
      </c>
      <c r="O212" s="39">
        <f t="shared" si="166"/>
        <v>0</v>
      </c>
      <c r="P212" s="39">
        <f t="shared" si="166"/>
        <v>8742400</v>
      </c>
      <c r="Q212" s="39">
        <f t="shared" si="166"/>
        <v>0</v>
      </c>
      <c r="R212" s="39">
        <f>SUM(R206:R211)</f>
        <v>0</v>
      </c>
      <c r="S212" s="39">
        <f t="shared" si="166"/>
        <v>0</v>
      </c>
      <c r="T212" s="39">
        <f t="shared" si="166"/>
        <v>0</v>
      </c>
      <c r="U212" s="39">
        <f t="shared" si="166"/>
        <v>0</v>
      </c>
      <c r="V212" s="39">
        <f t="shared" si="166"/>
        <v>0</v>
      </c>
      <c r="W212" s="39">
        <f t="shared" si="166"/>
        <v>0</v>
      </c>
      <c r="X212" s="39">
        <f t="shared" si="166"/>
        <v>0</v>
      </c>
      <c r="Y212" s="39">
        <f t="shared" si="166"/>
        <v>0</v>
      </c>
      <c r="Z212" s="39">
        <f t="shared" si="166"/>
        <v>0</v>
      </c>
      <c r="AA212" s="39">
        <f>SUM(AA206:AA211)</f>
        <v>0</v>
      </c>
      <c r="AB212" s="39">
        <f t="shared" si="166"/>
        <v>0</v>
      </c>
      <c r="AC212" s="39">
        <f t="shared" si="166"/>
        <v>0</v>
      </c>
      <c r="AD212" s="39"/>
      <c r="AE212" s="39">
        <f t="shared" si="166"/>
        <v>0</v>
      </c>
      <c r="AF212" s="39">
        <f t="shared" si="166"/>
        <v>0</v>
      </c>
      <c r="AG212" s="39">
        <f t="shared" si="166"/>
        <v>0</v>
      </c>
      <c r="AH212" s="39">
        <f t="shared" si="166"/>
        <v>0</v>
      </c>
      <c r="AI212" s="39">
        <f t="shared" si="166"/>
        <v>0</v>
      </c>
      <c r="AJ212" s="39">
        <f t="shared" si="166"/>
        <v>0</v>
      </c>
      <c r="AK212" s="39">
        <f t="shared" si="166"/>
        <v>0</v>
      </c>
      <c r="AL212" s="39">
        <f t="shared" si="166"/>
        <v>0</v>
      </c>
      <c r="AM212" s="39">
        <f t="shared" si="166"/>
        <v>0</v>
      </c>
      <c r="AN212" s="39">
        <f t="shared" si="166"/>
        <v>0</v>
      </c>
      <c r="AO212" s="39">
        <f t="shared" si="166"/>
        <v>0</v>
      </c>
      <c r="AP212" s="39">
        <f t="shared" si="166"/>
        <v>0</v>
      </c>
      <c r="AQ212" s="39">
        <f t="shared" si="166"/>
        <v>0</v>
      </c>
      <c r="AR212" s="39">
        <f t="shared" si="166"/>
        <v>0</v>
      </c>
      <c r="AS212" s="39">
        <f t="shared" si="166"/>
        <v>0</v>
      </c>
      <c r="AT212" s="39">
        <f t="shared" si="166"/>
        <v>0</v>
      </c>
      <c r="AU212" s="39">
        <f t="shared" si="166"/>
        <v>0</v>
      </c>
      <c r="AV212" s="39">
        <f t="shared" si="166"/>
        <v>0</v>
      </c>
      <c r="AW212" s="39">
        <f t="shared" si="166"/>
        <v>0</v>
      </c>
      <c r="AX212" s="39">
        <f t="shared" si="166"/>
        <v>0</v>
      </c>
      <c r="AY212" s="39">
        <f t="shared" si="166"/>
        <v>0</v>
      </c>
      <c r="AZ212" s="39">
        <f t="shared" si="166"/>
        <v>0</v>
      </c>
      <c r="BA212" s="39">
        <f t="shared" si="166"/>
        <v>0</v>
      </c>
      <c r="BB212" s="39">
        <f t="shared" si="166"/>
        <v>0</v>
      </c>
      <c r="BC212" s="39">
        <f>SUM(BC206:BC211)</f>
        <v>0</v>
      </c>
      <c r="BD212" s="39">
        <f t="shared" si="166"/>
        <v>0</v>
      </c>
      <c r="BE212" s="39">
        <f t="shared" si="166"/>
        <v>0</v>
      </c>
      <c r="BF212" s="39">
        <f t="shared" si="166"/>
        <v>0</v>
      </c>
      <c r="BG212" s="39">
        <f t="shared" si="166"/>
        <v>0</v>
      </c>
      <c r="BH212" s="39">
        <f t="shared" si="166"/>
        <v>0</v>
      </c>
      <c r="BI212" s="39">
        <f t="shared" si="166"/>
        <v>0</v>
      </c>
      <c r="BJ212" s="39">
        <f t="shared" si="166"/>
        <v>0</v>
      </c>
      <c r="BK212" s="39">
        <f t="shared" si="166"/>
        <v>0</v>
      </c>
      <c r="BL212" s="39">
        <f>SUM(BL206:BL211)</f>
        <v>0</v>
      </c>
      <c r="BM212" s="39">
        <f t="shared" si="166"/>
        <v>0</v>
      </c>
      <c r="BN212" s="39">
        <f t="shared" si="166"/>
        <v>0</v>
      </c>
      <c r="BO212" s="39">
        <f t="shared" si="166"/>
        <v>0</v>
      </c>
      <c r="BP212" s="39">
        <f t="shared" si="166"/>
        <v>0</v>
      </c>
      <c r="BQ212" s="39">
        <f t="shared" si="166"/>
        <v>0</v>
      </c>
      <c r="BR212" s="39">
        <f t="shared" si="166"/>
        <v>0</v>
      </c>
      <c r="BS212" s="39">
        <f t="shared" si="166"/>
        <v>0</v>
      </c>
      <c r="BT212" s="39">
        <f aca="true" t="shared" si="167" ref="BT212:DC212">SUM(BT206:BT211)</f>
        <v>0</v>
      </c>
      <c r="BU212" s="39">
        <f t="shared" si="167"/>
        <v>0</v>
      </c>
      <c r="BV212" s="39">
        <f t="shared" si="167"/>
        <v>0</v>
      </c>
      <c r="BW212" s="39">
        <f t="shared" si="167"/>
        <v>0</v>
      </c>
      <c r="BX212" s="39">
        <f t="shared" si="167"/>
        <v>0</v>
      </c>
      <c r="BY212" s="39">
        <f>SUM(BY206:BY211)</f>
        <v>0</v>
      </c>
      <c r="BZ212" s="39">
        <f t="shared" si="167"/>
        <v>0</v>
      </c>
      <c r="CA212" s="39">
        <f t="shared" si="167"/>
        <v>0</v>
      </c>
      <c r="CB212" s="39">
        <f t="shared" si="167"/>
        <v>0</v>
      </c>
      <c r="CC212" s="39">
        <f t="shared" si="167"/>
        <v>135500</v>
      </c>
      <c r="CD212" s="39">
        <f t="shared" si="167"/>
        <v>-135500</v>
      </c>
      <c r="CE212" s="39">
        <f t="shared" si="167"/>
        <v>135500</v>
      </c>
      <c r="CF212" s="39">
        <f t="shared" si="167"/>
        <v>-135500</v>
      </c>
      <c r="CG212" s="39">
        <f t="shared" si="167"/>
        <v>0</v>
      </c>
      <c r="CH212" s="39">
        <f t="shared" si="167"/>
        <v>0</v>
      </c>
      <c r="CI212" s="290">
        <f t="shared" si="167"/>
        <v>0</v>
      </c>
      <c r="CJ212" s="290">
        <f t="shared" si="167"/>
        <v>0</v>
      </c>
      <c r="CK212" s="39">
        <f t="shared" si="167"/>
        <v>0</v>
      </c>
      <c r="CL212" s="39">
        <f t="shared" si="167"/>
        <v>0</v>
      </c>
      <c r="CM212" s="39">
        <f t="shared" si="167"/>
        <v>0</v>
      </c>
      <c r="CN212" s="39">
        <f t="shared" si="167"/>
        <v>0</v>
      </c>
      <c r="CO212" s="39">
        <f t="shared" si="167"/>
        <v>0</v>
      </c>
      <c r="CP212" s="39">
        <f t="shared" si="167"/>
        <v>0</v>
      </c>
      <c r="CQ212" s="39">
        <f t="shared" si="167"/>
        <v>0</v>
      </c>
      <c r="CR212" s="39">
        <f t="shared" si="167"/>
        <v>0</v>
      </c>
      <c r="CS212" s="39">
        <f t="shared" si="167"/>
        <v>0</v>
      </c>
      <c r="CT212" s="39">
        <f t="shared" si="167"/>
        <v>0</v>
      </c>
      <c r="CU212" s="39">
        <f t="shared" si="167"/>
        <v>0</v>
      </c>
      <c r="CV212" s="39">
        <f t="shared" si="167"/>
        <v>0</v>
      </c>
      <c r="CW212" s="39">
        <f t="shared" si="167"/>
        <v>0</v>
      </c>
      <c r="CX212" s="39">
        <f t="shared" si="167"/>
        <v>0</v>
      </c>
      <c r="CY212" s="39">
        <f t="shared" si="167"/>
        <v>0</v>
      </c>
      <c r="CZ212" s="39">
        <f t="shared" si="167"/>
        <v>0</v>
      </c>
      <c r="DA212" s="39">
        <f t="shared" si="167"/>
        <v>0</v>
      </c>
      <c r="DB212" s="39">
        <f t="shared" si="167"/>
        <v>0</v>
      </c>
      <c r="DC212" s="39">
        <f t="shared" si="167"/>
        <v>0</v>
      </c>
    </row>
    <row r="213" spans="1:107" s="18" customFormat="1" ht="12.75">
      <c r="A213" s="308" t="s">
        <v>161</v>
      </c>
      <c r="B213" s="40">
        <f>B193+B194</f>
        <v>0</v>
      </c>
      <c r="C213" s="40">
        <f aca="true" t="shared" si="168" ref="C213:BS213">C193+C194</f>
        <v>0</v>
      </c>
      <c r="D213" s="40">
        <f t="shared" si="168"/>
        <v>0</v>
      </c>
      <c r="E213" s="40">
        <f t="shared" si="168"/>
        <v>0</v>
      </c>
      <c r="F213" s="40">
        <f t="shared" si="168"/>
        <v>0</v>
      </c>
      <c r="G213" s="40">
        <f t="shared" si="168"/>
        <v>0</v>
      </c>
      <c r="H213" s="40">
        <f t="shared" si="168"/>
        <v>0</v>
      </c>
      <c r="I213" s="40"/>
      <c r="J213" s="40">
        <f t="shared" si="168"/>
        <v>0</v>
      </c>
      <c r="K213" s="40">
        <f t="shared" si="168"/>
        <v>0</v>
      </c>
      <c r="L213" s="40"/>
      <c r="M213" s="40">
        <f t="shared" si="168"/>
        <v>0</v>
      </c>
      <c r="N213" s="40">
        <f t="shared" si="168"/>
        <v>0</v>
      </c>
      <c r="O213" s="40">
        <f t="shared" si="168"/>
        <v>0</v>
      </c>
      <c r="P213" s="40">
        <f t="shared" si="168"/>
        <v>0</v>
      </c>
      <c r="Q213" s="40">
        <f t="shared" si="168"/>
        <v>0</v>
      </c>
      <c r="R213" s="40">
        <f>R193+R194</f>
        <v>0</v>
      </c>
      <c r="S213" s="40">
        <f t="shared" si="168"/>
        <v>0</v>
      </c>
      <c r="T213" s="40">
        <f t="shared" si="168"/>
        <v>0</v>
      </c>
      <c r="U213" s="40">
        <f t="shared" si="168"/>
        <v>0</v>
      </c>
      <c r="V213" s="40">
        <f t="shared" si="168"/>
        <v>0</v>
      </c>
      <c r="W213" s="40">
        <f t="shared" si="168"/>
        <v>0</v>
      </c>
      <c r="X213" s="40">
        <f t="shared" si="168"/>
        <v>0</v>
      </c>
      <c r="Y213" s="40">
        <f t="shared" si="168"/>
        <v>0</v>
      </c>
      <c r="Z213" s="40">
        <f t="shared" si="168"/>
        <v>0</v>
      </c>
      <c r="AA213" s="40">
        <f>AA193+AA194</f>
        <v>0</v>
      </c>
      <c r="AB213" s="40">
        <f t="shared" si="168"/>
        <v>0</v>
      </c>
      <c r="AC213" s="40">
        <f t="shared" si="168"/>
        <v>0</v>
      </c>
      <c r="AD213" s="40"/>
      <c r="AE213" s="40">
        <f t="shared" si="168"/>
        <v>0</v>
      </c>
      <c r="AF213" s="40">
        <f t="shared" si="168"/>
        <v>0</v>
      </c>
      <c r="AG213" s="40">
        <f t="shared" si="168"/>
        <v>0</v>
      </c>
      <c r="AH213" s="40">
        <f t="shared" si="168"/>
        <v>0</v>
      </c>
      <c r="AI213" s="40">
        <f t="shared" si="168"/>
        <v>0</v>
      </c>
      <c r="AJ213" s="40">
        <f t="shared" si="168"/>
        <v>0</v>
      </c>
      <c r="AK213" s="40">
        <f t="shared" si="168"/>
        <v>0</v>
      </c>
      <c r="AL213" s="40">
        <f t="shared" si="168"/>
        <v>0</v>
      </c>
      <c r="AM213" s="40">
        <f t="shared" si="168"/>
        <v>0</v>
      </c>
      <c r="AN213" s="40">
        <f t="shared" si="168"/>
        <v>0</v>
      </c>
      <c r="AO213" s="40">
        <f t="shared" si="168"/>
        <v>0</v>
      </c>
      <c r="AP213" s="40">
        <f t="shared" si="168"/>
        <v>0</v>
      </c>
      <c r="AQ213" s="40">
        <f t="shared" si="168"/>
        <v>0</v>
      </c>
      <c r="AR213" s="40">
        <f t="shared" si="168"/>
        <v>0</v>
      </c>
      <c r="AS213" s="40">
        <f t="shared" si="168"/>
        <v>0</v>
      </c>
      <c r="AT213" s="40">
        <f t="shared" si="168"/>
        <v>0</v>
      </c>
      <c r="AU213" s="40">
        <f t="shared" si="168"/>
        <v>0</v>
      </c>
      <c r="AV213" s="40">
        <f t="shared" si="168"/>
        <v>0</v>
      </c>
      <c r="AW213" s="40">
        <f t="shared" si="168"/>
        <v>0</v>
      </c>
      <c r="AX213" s="40">
        <f t="shared" si="168"/>
        <v>0</v>
      </c>
      <c r="AY213" s="40">
        <f t="shared" si="168"/>
        <v>0</v>
      </c>
      <c r="AZ213" s="40">
        <f t="shared" si="168"/>
        <v>0</v>
      </c>
      <c r="BA213" s="40">
        <f t="shared" si="168"/>
        <v>0</v>
      </c>
      <c r="BB213" s="40">
        <f t="shared" si="168"/>
        <v>0</v>
      </c>
      <c r="BC213" s="40">
        <f>BC193+BC194</f>
        <v>0</v>
      </c>
      <c r="BD213" s="40">
        <f t="shared" si="168"/>
        <v>0</v>
      </c>
      <c r="BE213" s="40">
        <f t="shared" si="168"/>
        <v>0</v>
      </c>
      <c r="BF213" s="40">
        <f t="shared" si="168"/>
        <v>0</v>
      </c>
      <c r="BG213" s="40">
        <f t="shared" si="168"/>
        <v>0</v>
      </c>
      <c r="BH213" s="40">
        <f t="shared" si="168"/>
        <v>0</v>
      </c>
      <c r="BI213" s="40">
        <f t="shared" si="168"/>
        <v>0</v>
      </c>
      <c r="BJ213" s="40">
        <f t="shared" si="168"/>
        <v>0</v>
      </c>
      <c r="BK213" s="40">
        <f t="shared" si="168"/>
        <v>0</v>
      </c>
      <c r="BL213" s="40">
        <f>BL193+BL194</f>
        <v>0</v>
      </c>
      <c r="BM213" s="40">
        <f t="shared" si="168"/>
        <v>0</v>
      </c>
      <c r="BN213" s="40">
        <f t="shared" si="168"/>
        <v>0</v>
      </c>
      <c r="BO213" s="40">
        <f t="shared" si="168"/>
        <v>0</v>
      </c>
      <c r="BP213" s="40">
        <f t="shared" si="168"/>
        <v>0</v>
      </c>
      <c r="BQ213" s="40">
        <f t="shared" si="168"/>
        <v>0</v>
      </c>
      <c r="BR213" s="40">
        <f t="shared" si="168"/>
        <v>0</v>
      </c>
      <c r="BS213" s="40">
        <f t="shared" si="168"/>
        <v>0</v>
      </c>
      <c r="BT213" s="40">
        <f aca="true" t="shared" si="169" ref="BT213:DC213">BT193+BT194</f>
        <v>0</v>
      </c>
      <c r="BU213" s="40">
        <f t="shared" si="169"/>
        <v>0</v>
      </c>
      <c r="BV213" s="40">
        <f t="shared" si="169"/>
        <v>0</v>
      </c>
      <c r="BW213" s="40">
        <f t="shared" si="169"/>
        <v>0</v>
      </c>
      <c r="BX213" s="40">
        <f t="shared" si="169"/>
        <v>0</v>
      </c>
      <c r="BY213" s="40">
        <f>BY193+BY194</f>
        <v>0</v>
      </c>
      <c r="BZ213" s="40">
        <f t="shared" si="169"/>
        <v>0</v>
      </c>
      <c r="CA213" s="40">
        <f t="shared" si="169"/>
        <v>0</v>
      </c>
      <c r="CB213" s="40">
        <f t="shared" si="169"/>
        <v>0</v>
      </c>
      <c r="CC213" s="40">
        <f t="shared" si="169"/>
        <v>0</v>
      </c>
      <c r="CD213" s="40">
        <f t="shared" si="169"/>
        <v>0</v>
      </c>
      <c r="CE213" s="40">
        <f t="shared" si="169"/>
        <v>0</v>
      </c>
      <c r="CF213" s="40">
        <f t="shared" si="169"/>
        <v>0</v>
      </c>
      <c r="CG213" s="40">
        <f t="shared" si="169"/>
        <v>0</v>
      </c>
      <c r="CH213" s="40">
        <f t="shared" si="169"/>
        <v>0</v>
      </c>
      <c r="CI213" s="291">
        <f t="shared" si="169"/>
        <v>0</v>
      </c>
      <c r="CJ213" s="291">
        <f t="shared" si="169"/>
        <v>0</v>
      </c>
      <c r="CK213" s="40">
        <f t="shared" si="169"/>
        <v>0</v>
      </c>
      <c r="CL213" s="40">
        <f t="shared" si="169"/>
        <v>0</v>
      </c>
      <c r="CM213" s="40">
        <f t="shared" si="169"/>
        <v>0</v>
      </c>
      <c r="CN213" s="40">
        <f t="shared" si="169"/>
        <v>0</v>
      </c>
      <c r="CO213" s="40">
        <f t="shared" si="169"/>
        <v>0</v>
      </c>
      <c r="CP213" s="40">
        <f t="shared" si="169"/>
        <v>0</v>
      </c>
      <c r="CQ213" s="40">
        <f t="shared" si="169"/>
        <v>0</v>
      </c>
      <c r="CR213" s="40">
        <f t="shared" si="169"/>
        <v>0</v>
      </c>
      <c r="CS213" s="40">
        <f t="shared" si="169"/>
        <v>0</v>
      </c>
      <c r="CT213" s="40">
        <f t="shared" si="169"/>
        <v>0</v>
      </c>
      <c r="CU213" s="40">
        <f t="shared" si="169"/>
        <v>0</v>
      </c>
      <c r="CV213" s="40">
        <f t="shared" si="169"/>
        <v>0</v>
      </c>
      <c r="CW213" s="40">
        <f t="shared" si="169"/>
        <v>0</v>
      </c>
      <c r="CX213" s="40">
        <f t="shared" si="169"/>
        <v>0</v>
      </c>
      <c r="CY213" s="40">
        <f t="shared" si="169"/>
        <v>0</v>
      </c>
      <c r="CZ213" s="40">
        <f t="shared" si="169"/>
        <v>0</v>
      </c>
      <c r="DA213" s="40">
        <f t="shared" si="169"/>
        <v>0</v>
      </c>
      <c r="DB213" s="40">
        <f t="shared" si="169"/>
        <v>0</v>
      </c>
      <c r="DC213" s="40">
        <f t="shared" si="169"/>
        <v>0</v>
      </c>
    </row>
    <row r="214" spans="1:107" s="18" customFormat="1" ht="12.75">
      <c r="A214" s="310" t="s">
        <v>162</v>
      </c>
      <c r="B214" s="37">
        <f aca="true" t="shared" si="170" ref="B214:R214">B203+B212+B213</f>
        <v>0</v>
      </c>
      <c r="C214" s="37">
        <f t="shared" si="170"/>
        <v>0</v>
      </c>
      <c r="D214" s="37">
        <f t="shared" si="170"/>
        <v>0</v>
      </c>
      <c r="E214" s="37">
        <f t="shared" si="170"/>
        <v>0</v>
      </c>
      <c r="F214" s="37">
        <f t="shared" si="170"/>
        <v>0</v>
      </c>
      <c r="G214" s="37">
        <f t="shared" si="170"/>
        <v>0</v>
      </c>
      <c r="H214" s="37">
        <f t="shared" si="170"/>
        <v>3971001</v>
      </c>
      <c r="I214" s="37"/>
      <c r="J214" s="37">
        <f t="shared" si="170"/>
        <v>16420000</v>
      </c>
      <c r="K214" s="37">
        <f t="shared" si="170"/>
        <v>3814200</v>
      </c>
      <c r="L214" s="37"/>
      <c r="M214" s="37">
        <f t="shared" si="170"/>
        <v>24205201</v>
      </c>
      <c r="N214" s="37">
        <f t="shared" si="170"/>
        <v>566000</v>
      </c>
      <c r="O214" s="37">
        <f t="shared" si="170"/>
        <v>964948</v>
      </c>
      <c r="P214" s="37">
        <f t="shared" si="170"/>
        <v>8742400</v>
      </c>
      <c r="Q214" s="37">
        <f t="shared" si="170"/>
        <v>0</v>
      </c>
      <c r="R214" s="37">
        <f t="shared" si="170"/>
        <v>0</v>
      </c>
      <c r="S214" s="37">
        <f aca="true" t="shared" si="171" ref="S214:CG214">S203+S212+S213</f>
        <v>0</v>
      </c>
      <c r="T214" s="37">
        <f t="shared" si="171"/>
        <v>0</v>
      </c>
      <c r="U214" s="37">
        <f t="shared" si="171"/>
        <v>0</v>
      </c>
      <c r="V214" s="37">
        <f t="shared" si="171"/>
        <v>0</v>
      </c>
      <c r="W214" s="37">
        <f t="shared" si="171"/>
        <v>790100</v>
      </c>
      <c r="X214" s="37">
        <f t="shared" si="171"/>
        <v>37100</v>
      </c>
      <c r="Y214" s="37">
        <f t="shared" si="171"/>
        <v>0</v>
      </c>
      <c r="Z214" s="37">
        <f t="shared" si="171"/>
        <v>1391500</v>
      </c>
      <c r="AA214" s="37">
        <f>AA203+AA212+AA213</f>
        <v>83800</v>
      </c>
      <c r="AB214" s="37">
        <f t="shared" si="171"/>
        <v>0</v>
      </c>
      <c r="AC214" s="37">
        <f t="shared" si="171"/>
        <v>100800</v>
      </c>
      <c r="AD214" s="37"/>
      <c r="AE214" s="37">
        <f t="shared" si="171"/>
        <v>308301</v>
      </c>
      <c r="AF214" s="37">
        <f t="shared" si="171"/>
        <v>932600</v>
      </c>
      <c r="AG214" s="37">
        <f t="shared" si="171"/>
        <v>256800</v>
      </c>
      <c r="AH214" s="37">
        <f t="shared" si="171"/>
        <v>0</v>
      </c>
      <c r="AI214" s="37">
        <f t="shared" si="171"/>
        <v>35000</v>
      </c>
      <c r="AJ214" s="37">
        <f t="shared" si="171"/>
        <v>0</v>
      </c>
      <c r="AK214" s="37">
        <f t="shared" si="171"/>
        <v>35000</v>
      </c>
      <c r="AL214" s="37">
        <f t="shared" si="171"/>
        <v>0</v>
      </c>
      <c r="AM214" s="37">
        <f t="shared" si="171"/>
        <v>0</v>
      </c>
      <c r="AN214" s="37">
        <f t="shared" si="171"/>
        <v>0</v>
      </c>
      <c r="AO214" s="37">
        <f t="shared" si="171"/>
        <v>3971001</v>
      </c>
      <c r="AP214" s="37">
        <f t="shared" si="171"/>
        <v>0</v>
      </c>
      <c r="AQ214" s="37">
        <f t="shared" si="171"/>
        <v>0</v>
      </c>
      <c r="AR214" s="37">
        <f t="shared" si="171"/>
        <v>0</v>
      </c>
      <c r="AS214" s="37">
        <f t="shared" si="171"/>
        <v>0</v>
      </c>
      <c r="AT214" s="37">
        <f t="shared" si="171"/>
        <v>3814200</v>
      </c>
      <c r="AU214" s="37">
        <f t="shared" si="171"/>
        <v>12506400</v>
      </c>
      <c r="AV214" s="37">
        <f t="shared" si="171"/>
        <v>80000</v>
      </c>
      <c r="AW214" s="37">
        <f t="shared" si="171"/>
        <v>3728600</v>
      </c>
      <c r="AX214" s="37">
        <f t="shared" si="171"/>
        <v>80000</v>
      </c>
      <c r="AY214" s="37">
        <f t="shared" si="171"/>
        <v>0</v>
      </c>
      <c r="AZ214" s="37">
        <f t="shared" si="171"/>
        <v>0</v>
      </c>
      <c r="BA214" s="37">
        <f t="shared" si="171"/>
        <v>0</v>
      </c>
      <c r="BB214" s="37">
        <f t="shared" si="171"/>
        <v>0</v>
      </c>
      <c r="BC214" s="37">
        <f>BC203+BC212+BC213</f>
        <v>0</v>
      </c>
      <c r="BD214" s="37">
        <f t="shared" si="171"/>
        <v>0</v>
      </c>
      <c r="BE214" s="37">
        <f t="shared" si="171"/>
        <v>0</v>
      </c>
      <c r="BF214" s="37">
        <f t="shared" si="171"/>
        <v>25000</v>
      </c>
      <c r="BG214" s="37">
        <f t="shared" si="171"/>
        <v>0</v>
      </c>
      <c r="BH214" s="37">
        <f t="shared" si="171"/>
        <v>0</v>
      </c>
      <c r="BI214" s="37">
        <f t="shared" si="171"/>
        <v>16420000</v>
      </c>
      <c r="BJ214" s="37">
        <f t="shared" si="171"/>
        <v>0</v>
      </c>
      <c r="BK214" s="37">
        <f t="shared" si="171"/>
        <v>150000</v>
      </c>
      <c r="BL214" s="37">
        <f>BL203+BL212+BL213</f>
        <v>0</v>
      </c>
      <c r="BM214" s="37">
        <f t="shared" si="171"/>
        <v>0</v>
      </c>
      <c r="BN214" s="37">
        <f t="shared" si="171"/>
        <v>45300</v>
      </c>
      <c r="BO214" s="37">
        <f t="shared" si="171"/>
        <v>20000</v>
      </c>
      <c r="BP214" s="37">
        <f t="shared" si="171"/>
        <v>0</v>
      </c>
      <c r="BQ214" s="37">
        <f t="shared" si="171"/>
        <v>11910</v>
      </c>
      <c r="BR214" s="37">
        <f t="shared" si="171"/>
        <v>0</v>
      </c>
      <c r="BS214" s="37">
        <f t="shared" si="171"/>
        <v>150000</v>
      </c>
      <c r="BT214" s="37">
        <f t="shared" si="171"/>
        <v>0</v>
      </c>
      <c r="BU214" s="37">
        <f t="shared" si="171"/>
        <v>150000</v>
      </c>
      <c r="BV214" s="37">
        <f t="shared" si="171"/>
        <v>20000</v>
      </c>
      <c r="BW214" s="37">
        <f t="shared" si="171"/>
        <v>0</v>
      </c>
      <c r="BX214" s="37">
        <f t="shared" si="171"/>
        <v>20000</v>
      </c>
      <c r="BY214" s="37">
        <f>BY203+BY212+BY213</f>
        <v>0</v>
      </c>
      <c r="BZ214" s="37">
        <f t="shared" si="171"/>
        <v>217738</v>
      </c>
      <c r="CA214" s="37">
        <f t="shared" si="171"/>
        <v>0</v>
      </c>
      <c r="CB214" s="37">
        <f t="shared" si="171"/>
        <v>180000</v>
      </c>
      <c r="CC214" s="37">
        <f t="shared" si="171"/>
        <v>1100448</v>
      </c>
      <c r="CD214" s="37">
        <f t="shared" si="171"/>
        <v>-135500</v>
      </c>
      <c r="CE214" s="37">
        <f t="shared" si="171"/>
        <v>21491449</v>
      </c>
      <c r="CF214" s="37">
        <f t="shared" si="171"/>
        <v>3678700</v>
      </c>
      <c r="CG214" s="37">
        <f t="shared" si="171"/>
        <v>0</v>
      </c>
      <c r="CH214" s="37">
        <f aca="true" t="shared" si="172" ref="CH214:DC214">CH203+CH212+CH213</f>
        <v>25736149</v>
      </c>
      <c r="CI214" s="288">
        <f t="shared" si="172"/>
        <v>25736149</v>
      </c>
      <c r="CJ214" s="288">
        <f t="shared" si="172"/>
        <v>0</v>
      </c>
      <c r="CK214" s="37">
        <f t="shared" si="172"/>
        <v>0</v>
      </c>
      <c r="CL214" s="37">
        <f t="shared" si="172"/>
        <v>0</v>
      </c>
      <c r="CM214" s="37">
        <f t="shared" si="172"/>
        <v>0</v>
      </c>
      <c r="CN214" s="37">
        <f t="shared" si="172"/>
        <v>0</v>
      </c>
      <c r="CO214" s="37">
        <f t="shared" si="172"/>
        <v>0</v>
      </c>
      <c r="CP214" s="37">
        <f t="shared" si="172"/>
        <v>0</v>
      </c>
      <c r="CQ214" s="37">
        <f t="shared" si="172"/>
        <v>0</v>
      </c>
      <c r="CR214" s="37">
        <f t="shared" si="172"/>
        <v>0</v>
      </c>
      <c r="CS214" s="37">
        <f t="shared" si="172"/>
        <v>0</v>
      </c>
      <c r="CT214" s="37">
        <f t="shared" si="172"/>
        <v>0</v>
      </c>
      <c r="CU214" s="37">
        <f t="shared" si="172"/>
        <v>566000</v>
      </c>
      <c r="CV214" s="37">
        <f t="shared" si="172"/>
        <v>0</v>
      </c>
      <c r="CW214" s="37">
        <f t="shared" si="172"/>
        <v>0</v>
      </c>
      <c r="CX214" s="37">
        <f t="shared" si="172"/>
        <v>0</v>
      </c>
      <c r="CY214" s="37">
        <f t="shared" si="172"/>
        <v>0</v>
      </c>
      <c r="CZ214" s="37">
        <f t="shared" si="172"/>
        <v>0</v>
      </c>
      <c r="DA214" s="37">
        <f t="shared" si="172"/>
        <v>0</v>
      </c>
      <c r="DB214" s="37">
        <f t="shared" si="172"/>
        <v>566000</v>
      </c>
      <c r="DC214" s="37">
        <f t="shared" si="172"/>
        <v>0</v>
      </c>
    </row>
    <row r="215" spans="1:88" s="18" customFormat="1" ht="12.75">
      <c r="A215" s="94"/>
      <c r="J215" s="91"/>
      <c r="K215" s="91"/>
      <c r="L215" s="91"/>
      <c r="M215" s="90"/>
      <c r="N215" s="91"/>
      <c r="O215" s="91"/>
      <c r="P215" s="91"/>
      <c r="CI215" s="97"/>
      <c r="CJ215" s="97"/>
    </row>
    <row r="216" spans="1:90" s="18" customFormat="1" ht="12.75">
      <c r="A216" s="94"/>
      <c r="J216" s="91"/>
      <c r="K216" s="91"/>
      <c r="L216" s="91"/>
      <c r="M216" s="90"/>
      <c r="N216" s="91"/>
      <c r="O216" s="91" t="s">
        <v>191</v>
      </c>
      <c r="P216" s="91"/>
      <c r="Q216" s="95">
        <f>Q200+Q206</f>
        <v>0</v>
      </c>
      <c r="R216" s="95">
        <f>R200+R206</f>
        <v>0</v>
      </c>
      <c r="S216" s="95">
        <f aca="true" t="shared" si="173" ref="S216:CG216">S200+S206</f>
        <v>0</v>
      </c>
      <c r="T216" s="95">
        <f t="shared" si="173"/>
        <v>0</v>
      </c>
      <c r="U216" s="95">
        <f t="shared" si="173"/>
        <v>0</v>
      </c>
      <c r="V216" s="95">
        <f t="shared" si="173"/>
        <v>0</v>
      </c>
      <c r="W216" s="95">
        <f t="shared" si="173"/>
        <v>0</v>
      </c>
      <c r="X216" s="95">
        <f t="shared" si="173"/>
        <v>0</v>
      </c>
      <c r="Y216" s="95">
        <f t="shared" si="173"/>
        <v>0</v>
      </c>
      <c r="Z216" s="95">
        <f t="shared" si="173"/>
        <v>0</v>
      </c>
      <c r="AA216" s="95">
        <f>AA200+AA206</f>
        <v>0</v>
      </c>
      <c r="AB216" s="95">
        <f t="shared" si="173"/>
        <v>0</v>
      </c>
      <c r="AC216" s="95">
        <f t="shared" si="173"/>
        <v>0</v>
      </c>
      <c r="AD216" s="95"/>
      <c r="AE216" s="95">
        <f t="shared" si="173"/>
        <v>0</v>
      </c>
      <c r="AF216" s="95">
        <f t="shared" si="173"/>
        <v>0</v>
      </c>
      <c r="AG216" s="95">
        <f t="shared" si="173"/>
        <v>0</v>
      </c>
      <c r="AH216" s="95">
        <f t="shared" si="173"/>
        <v>0</v>
      </c>
      <c r="AI216" s="95">
        <f t="shared" si="173"/>
        <v>0</v>
      </c>
      <c r="AJ216" s="95">
        <f t="shared" si="173"/>
        <v>0</v>
      </c>
      <c r="AK216" s="95">
        <f t="shared" si="173"/>
        <v>0</v>
      </c>
      <c r="AL216" s="95">
        <f t="shared" si="173"/>
        <v>0</v>
      </c>
      <c r="AM216" s="95">
        <f t="shared" si="173"/>
        <v>0</v>
      </c>
      <c r="AN216" s="95">
        <f t="shared" si="173"/>
        <v>0</v>
      </c>
      <c r="AO216" s="95">
        <f t="shared" si="173"/>
        <v>0</v>
      </c>
      <c r="AP216" s="95">
        <f t="shared" si="173"/>
        <v>0</v>
      </c>
      <c r="AQ216" s="95">
        <f t="shared" si="173"/>
        <v>0</v>
      </c>
      <c r="AR216" s="95">
        <f t="shared" si="173"/>
        <v>0</v>
      </c>
      <c r="AS216" s="95">
        <f t="shared" si="173"/>
        <v>0</v>
      </c>
      <c r="AT216" s="95">
        <f t="shared" si="173"/>
        <v>0</v>
      </c>
      <c r="AU216" s="95">
        <f>AU200+AU206</f>
        <v>0</v>
      </c>
      <c r="AV216" s="95">
        <f t="shared" si="173"/>
        <v>0</v>
      </c>
      <c r="AW216" s="95">
        <f t="shared" si="173"/>
        <v>0</v>
      </c>
      <c r="AX216" s="95">
        <f t="shared" si="173"/>
        <v>0</v>
      </c>
      <c r="AY216" s="95">
        <f t="shared" si="173"/>
        <v>0</v>
      </c>
      <c r="AZ216" s="95">
        <f t="shared" si="173"/>
        <v>0</v>
      </c>
      <c r="BA216" s="95">
        <f t="shared" si="173"/>
        <v>0</v>
      </c>
      <c r="BB216" s="95">
        <f t="shared" si="173"/>
        <v>0</v>
      </c>
      <c r="BC216" s="95">
        <f>BC200+BC206</f>
        <v>0</v>
      </c>
      <c r="BD216" s="95">
        <f t="shared" si="173"/>
        <v>0</v>
      </c>
      <c r="BE216" s="95">
        <f t="shared" si="173"/>
        <v>0</v>
      </c>
      <c r="BF216" s="95">
        <f t="shared" si="173"/>
        <v>0</v>
      </c>
      <c r="BG216" s="95">
        <f t="shared" si="173"/>
        <v>0</v>
      </c>
      <c r="BH216" s="95">
        <f t="shared" si="173"/>
        <v>0</v>
      </c>
      <c r="BI216" s="95">
        <f t="shared" si="173"/>
        <v>0</v>
      </c>
      <c r="BJ216" s="95">
        <f t="shared" si="173"/>
        <v>0</v>
      </c>
      <c r="BK216" s="95">
        <f t="shared" si="173"/>
        <v>0</v>
      </c>
      <c r="BL216" s="95">
        <f>BL200+BL206</f>
        <v>0</v>
      </c>
      <c r="BM216" s="95">
        <f t="shared" si="173"/>
        <v>0</v>
      </c>
      <c r="BN216" s="95">
        <f t="shared" si="173"/>
        <v>0</v>
      </c>
      <c r="BO216" s="95">
        <f t="shared" si="173"/>
        <v>0</v>
      </c>
      <c r="BP216" s="95">
        <f t="shared" si="173"/>
        <v>0</v>
      </c>
      <c r="BQ216" s="95">
        <f t="shared" si="173"/>
        <v>0</v>
      </c>
      <c r="BR216" s="95">
        <f t="shared" si="173"/>
        <v>0</v>
      </c>
      <c r="BS216" s="95">
        <f t="shared" si="173"/>
        <v>0</v>
      </c>
      <c r="BT216" s="95">
        <f t="shared" si="173"/>
        <v>0</v>
      </c>
      <c r="BU216" s="95">
        <f t="shared" si="173"/>
        <v>0</v>
      </c>
      <c r="BV216" s="95">
        <f t="shared" si="173"/>
        <v>0</v>
      </c>
      <c r="BW216" s="95">
        <f t="shared" si="173"/>
        <v>0</v>
      </c>
      <c r="BX216" s="95">
        <f t="shared" si="173"/>
        <v>0</v>
      </c>
      <c r="BY216" s="95">
        <f>BY200+BY206</f>
        <v>0</v>
      </c>
      <c r="BZ216" s="95">
        <f t="shared" si="173"/>
        <v>0</v>
      </c>
      <c r="CA216" s="95">
        <f t="shared" si="173"/>
        <v>0</v>
      </c>
      <c r="CB216" s="95">
        <f t="shared" si="173"/>
        <v>0</v>
      </c>
      <c r="CC216" s="95">
        <f t="shared" si="173"/>
        <v>0</v>
      </c>
      <c r="CD216" s="95">
        <f t="shared" si="173"/>
        <v>0</v>
      </c>
      <c r="CE216" s="95">
        <f t="shared" si="173"/>
        <v>0</v>
      </c>
      <c r="CF216" s="95">
        <f t="shared" si="173"/>
        <v>0</v>
      </c>
      <c r="CG216" s="95">
        <f t="shared" si="173"/>
        <v>0</v>
      </c>
      <c r="CH216" s="95">
        <f>CH200+CH206</f>
        <v>0</v>
      </c>
      <c r="CI216" s="292"/>
      <c r="CJ216" s="292"/>
      <c r="CK216" s="130"/>
      <c r="CL216" s="130"/>
    </row>
    <row r="217" spans="1:90" s="18" customFormat="1" ht="12.75">
      <c r="A217" s="94"/>
      <c r="J217" s="113">
        <f>H200+N200</f>
        <v>0</v>
      </c>
      <c r="K217" s="113">
        <f>O200</f>
        <v>0</v>
      </c>
      <c r="L217" s="113"/>
      <c r="M217" s="90"/>
      <c r="N217" s="91"/>
      <c r="O217" s="91" t="s">
        <v>192</v>
      </c>
      <c r="P217" s="91"/>
      <c r="Q217" s="95">
        <f>Q207+Q209+Q210+Q211</f>
        <v>0</v>
      </c>
      <c r="R217" s="95">
        <f>R207+R209+R210+R211</f>
        <v>0</v>
      </c>
      <c r="S217" s="95">
        <f aca="true" t="shared" si="174" ref="S217:CG217">S207+S209+S210+S211</f>
        <v>0</v>
      </c>
      <c r="T217" s="95">
        <f t="shared" si="174"/>
        <v>0</v>
      </c>
      <c r="U217" s="95">
        <f t="shared" si="174"/>
        <v>0</v>
      </c>
      <c r="V217" s="95">
        <f t="shared" si="174"/>
        <v>0</v>
      </c>
      <c r="W217" s="95">
        <f t="shared" si="174"/>
        <v>0</v>
      </c>
      <c r="X217" s="95">
        <f t="shared" si="174"/>
        <v>0</v>
      </c>
      <c r="Y217" s="95">
        <f t="shared" si="174"/>
        <v>0</v>
      </c>
      <c r="Z217" s="95">
        <f t="shared" si="174"/>
        <v>0</v>
      </c>
      <c r="AA217" s="95">
        <f>AA207+AA209+AA210+AA211</f>
        <v>0</v>
      </c>
      <c r="AB217" s="95">
        <f t="shared" si="174"/>
        <v>0</v>
      </c>
      <c r="AC217" s="95">
        <f t="shared" si="174"/>
        <v>0</v>
      </c>
      <c r="AD217" s="95"/>
      <c r="AE217" s="95">
        <f t="shared" si="174"/>
        <v>0</v>
      </c>
      <c r="AF217" s="95">
        <f t="shared" si="174"/>
        <v>0</v>
      </c>
      <c r="AG217" s="95">
        <f t="shared" si="174"/>
        <v>0</v>
      </c>
      <c r="AH217" s="95">
        <f t="shared" si="174"/>
        <v>0</v>
      </c>
      <c r="AI217" s="95">
        <f t="shared" si="174"/>
        <v>0</v>
      </c>
      <c r="AJ217" s="95">
        <f t="shared" si="174"/>
        <v>0</v>
      </c>
      <c r="AK217" s="95">
        <f t="shared" si="174"/>
        <v>0</v>
      </c>
      <c r="AL217" s="95">
        <f t="shared" si="174"/>
        <v>0</v>
      </c>
      <c r="AM217" s="95">
        <f t="shared" si="174"/>
        <v>0</v>
      </c>
      <c r="AN217" s="95">
        <f t="shared" si="174"/>
        <v>0</v>
      </c>
      <c r="AO217" s="95">
        <f t="shared" si="174"/>
        <v>0</v>
      </c>
      <c r="AP217" s="95">
        <f t="shared" si="174"/>
        <v>0</v>
      </c>
      <c r="AQ217" s="95">
        <f t="shared" si="174"/>
        <v>0</v>
      </c>
      <c r="AR217" s="95">
        <f t="shared" si="174"/>
        <v>0</v>
      </c>
      <c r="AS217" s="95">
        <f t="shared" si="174"/>
        <v>0</v>
      </c>
      <c r="AT217" s="95">
        <f t="shared" si="174"/>
        <v>0</v>
      </c>
      <c r="AU217" s="95">
        <f t="shared" si="174"/>
        <v>0</v>
      </c>
      <c r="AV217" s="95">
        <f t="shared" si="174"/>
        <v>0</v>
      </c>
      <c r="AW217" s="95">
        <f t="shared" si="174"/>
        <v>0</v>
      </c>
      <c r="AX217" s="95">
        <f t="shared" si="174"/>
        <v>0</v>
      </c>
      <c r="AY217" s="95">
        <f t="shared" si="174"/>
        <v>0</v>
      </c>
      <c r="AZ217" s="95">
        <f t="shared" si="174"/>
        <v>0</v>
      </c>
      <c r="BA217" s="95">
        <f t="shared" si="174"/>
        <v>0</v>
      </c>
      <c r="BB217" s="95">
        <f t="shared" si="174"/>
        <v>0</v>
      </c>
      <c r="BC217" s="95">
        <f>BC207+BC209+BC210+BC211</f>
        <v>0</v>
      </c>
      <c r="BD217" s="95">
        <f t="shared" si="174"/>
        <v>0</v>
      </c>
      <c r="BE217" s="95">
        <f t="shared" si="174"/>
        <v>0</v>
      </c>
      <c r="BF217" s="95">
        <f t="shared" si="174"/>
        <v>0</v>
      </c>
      <c r="BG217" s="95">
        <f t="shared" si="174"/>
        <v>0</v>
      </c>
      <c r="BH217" s="95">
        <f t="shared" si="174"/>
        <v>0</v>
      </c>
      <c r="BI217" s="95">
        <f t="shared" si="174"/>
        <v>0</v>
      </c>
      <c r="BJ217" s="95">
        <f t="shared" si="174"/>
        <v>0</v>
      </c>
      <c r="BK217" s="95">
        <f t="shared" si="174"/>
        <v>0</v>
      </c>
      <c r="BL217" s="95">
        <f>BL207+BL209+BL210+BL211</f>
        <v>0</v>
      </c>
      <c r="BM217" s="95">
        <f t="shared" si="174"/>
        <v>0</v>
      </c>
      <c r="BN217" s="95">
        <f t="shared" si="174"/>
        <v>0</v>
      </c>
      <c r="BO217" s="95">
        <f t="shared" si="174"/>
        <v>0</v>
      </c>
      <c r="BP217" s="95">
        <f t="shared" si="174"/>
        <v>0</v>
      </c>
      <c r="BQ217" s="95">
        <f t="shared" si="174"/>
        <v>0</v>
      </c>
      <c r="BR217" s="95">
        <f t="shared" si="174"/>
        <v>0</v>
      </c>
      <c r="BS217" s="95">
        <f>BS207+BS209+BS210+BS211</f>
        <v>0</v>
      </c>
      <c r="BT217" s="95">
        <f t="shared" si="174"/>
        <v>0</v>
      </c>
      <c r="BU217" s="95">
        <f t="shared" si="174"/>
        <v>0</v>
      </c>
      <c r="BV217" s="95">
        <f t="shared" si="174"/>
        <v>0</v>
      </c>
      <c r="BW217" s="95">
        <f t="shared" si="174"/>
        <v>0</v>
      </c>
      <c r="BX217" s="95">
        <f t="shared" si="174"/>
        <v>0</v>
      </c>
      <c r="BY217" s="95">
        <f>BY207+BY209+BY210+BY211</f>
        <v>0</v>
      </c>
      <c r="BZ217" s="95">
        <f t="shared" si="174"/>
        <v>0</v>
      </c>
      <c r="CA217" s="95">
        <f t="shared" si="174"/>
        <v>0</v>
      </c>
      <c r="CB217" s="95">
        <f t="shared" si="174"/>
        <v>0</v>
      </c>
      <c r="CC217" s="95">
        <f t="shared" si="174"/>
        <v>135500</v>
      </c>
      <c r="CD217" s="95">
        <f t="shared" si="174"/>
        <v>-135500</v>
      </c>
      <c r="CE217" s="95">
        <f t="shared" si="174"/>
        <v>135500</v>
      </c>
      <c r="CF217" s="95">
        <f t="shared" si="174"/>
        <v>-135500</v>
      </c>
      <c r="CG217" s="95">
        <f t="shared" si="174"/>
        <v>0</v>
      </c>
      <c r="CH217" s="95">
        <f>CH207+CH209+CH210+CH211</f>
        <v>0</v>
      </c>
      <c r="CI217" s="292"/>
      <c r="CJ217" s="292"/>
      <c r="CK217" s="130"/>
      <c r="CL217" s="130"/>
    </row>
    <row r="218" spans="1:88" s="18" customFormat="1" ht="12.75">
      <c r="A218" s="94"/>
      <c r="J218" s="91"/>
      <c r="K218" s="91"/>
      <c r="L218" s="91"/>
      <c r="M218" s="90"/>
      <c r="N218" s="91"/>
      <c r="O218" s="91"/>
      <c r="P218" s="91"/>
      <c r="CI218" s="97"/>
      <c r="CJ218" s="97"/>
    </row>
    <row r="219" spans="1:88" s="18" customFormat="1" ht="12.75">
      <c r="A219" s="94"/>
      <c r="J219" s="91"/>
      <c r="K219" s="91"/>
      <c r="L219" s="91"/>
      <c r="M219" s="90"/>
      <c r="N219" s="91"/>
      <c r="O219" s="91"/>
      <c r="P219" s="91"/>
      <c r="CA219" s="95">
        <f>CA198+CA199</f>
        <v>0</v>
      </c>
      <c r="CI219" s="97"/>
      <c r="CJ219" s="97"/>
    </row>
    <row r="220" spans="1:88" s="18" customFormat="1" ht="12.75">
      <c r="A220" s="94"/>
      <c r="J220" s="91"/>
      <c r="K220" s="91"/>
      <c r="L220" s="91"/>
      <c r="M220" s="90"/>
      <c r="N220" s="91"/>
      <c r="O220" s="91"/>
      <c r="P220" s="91"/>
      <c r="Q220" s="95">
        <f>Q214+AU214-Q213-Q211-Q210-Q209-Q207</f>
        <v>12506400</v>
      </c>
      <c r="R220" s="95">
        <f>R214+AU214-R213-R211-R210-R209-R207</f>
        <v>12506400</v>
      </c>
      <c r="S220" s="95">
        <f>S214+AV214-S213-S211-S210-S209-S207</f>
        <v>80000</v>
      </c>
      <c r="T220" s="95">
        <f>T214+AW214-T213-T211-T210-T209-T207</f>
        <v>3728600</v>
      </c>
      <c r="CI220" s="97"/>
      <c r="CJ220" s="97"/>
    </row>
    <row r="221" spans="1:88" s="18" customFormat="1" ht="12.75">
      <c r="A221" s="94"/>
      <c r="J221" s="91"/>
      <c r="K221" s="91"/>
      <c r="L221" s="91"/>
      <c r="M221" s="90"/>
      <c r="N221" s="91"/>
      <c r="O221" s="91"/>
      <c r="P221" s="91"/>
      <c r="AM221" s="95">
        <f>AM198+AM199+AQ198+AQ199</f>
        <v>0</v>
      </c>
      <c r="CI221" s="97"/>
      <c r="CJ221" s="97"/>
    </row>
    <row r="222" spans="1:88" s="18" customFormat="1" ht="12.75">
      <c r="A222" s="94"/>
      <c r="J222" s="91"/>
      <c r="K222" s="91"/>
      <c r="L222" s="91"/>
      <c r="M222" s="90"/>
      <c r="N222" s="91"/>
      <c r="O222" s="91"/>
      <c r="P222" s="91"/>
      <c r="CI222" s="97"/>
      <c r="CJ222" s="97"/>
    </row>
    <row r="223" ht="12.75">
      <c r="Q223" s="25">
        <f>Q197+Q199</f>
        <v>0</v>
      </c>
    </row>
    <row r="224" spans="17:19" ht="12.75">
      <c r="Q224" s="115" t="e">
        <f>#REF!+Q223</f>
        <v>#REF!</v>
      </c>
      <c r="R224" s="116" t="s">
        <v>203</v>
      </c>
      <c r="S224" s="116" t="s">
        <v>203</v>
      </c>
    </row>
    <row r="225" spans="17:19" ht="12.75">
      <c r="Q225" s="115">
        <f>AW197+AW199</f>
        <v>0</v>
      </c>
      <c r="R225" s="116" t="s">
        <v>204</v>
      </c>
      <c r="S225" s="116" t="s">
        <v>204</v>
      </c>
    </row>
    <row r="226" spans="17:19" ht="12.75">
      <c r="Q226" s="115">
        <f>AU196+AU198+Q200+Q201</f>
        <v>12506400</v>
      </c>
      <c r="R226" s="116" t="s">
        <v>205</v>
      </c>
      <c r="S226" s="116" t="s">
        <v>205</v>
      </c>
    </row>
    <row r="227" spans="17:19" ht="12.75">
      <c r="Q227" s="115">
        <f>AW196+AW198+T200+T201</f>
        <v>3728600</v>
      </c>
      <c r="R227" s="116" t="s">
        <v>206</v>
      </c>
      <c r="S227" s="116" t="s">
        <v>206</v>
      </c>
    </row>
    <row r="231" spans="17:43" ht="12.75">
      <c r="Q231" s="25">
        <f aca="true" t="shared" si="175" ref="Q231:AQ231">SUM(Q65:Q147)</f>
        <v>0</v>
      </c>
      <c r="R231" s="25">
        <f>SUM(R65:R147)</f>
        <v>0</v>
      </c>
      <c r="S231" s="25">
        <f t="shared" si="175"/>
        <v>0</v>
      </c>
      <c r="T231" s="25">
        <f t="shared" si="175"/>
        <v>0</v>
      </c>
      <c r="U231" s="25">
        <f t="shared" si="175"/>
        <v>0</v>
      </c>
      <c r="V231" s="25">
        <f t="shared" si="175"/>
        <v>0</v>
      </c>
      <c r="W231" s="25">
        <f t="shared" si="175"/>
        <v>0</v>
      </c>
      <c r="X231" s="25">
        <f t="shared" si="175"/>
        <v>0</v>
      </c>
      <c r="Y231" s="25">
        <f t="shared" si="175"/>
        <v>0</v>
      </c>
      <c r="Z231" s="25">
        <f t="shared" si="175"/>
        <v>0</v>
      </c>
      <c r="AA231" s="25">
        <f>SUM(AA65:AA147)</f>
        <v>0</v>
      </c>
      <c r="AB231" s="25">
        <f t="shared" si="175"/>
        <v>0</v>
      </c>
      <c r="AC231" s="25">
        <f t="shared" si="175"/>
        <v>0</v>
      </c>
      <c r="AD231" s="25"/>
      <c r="AE231" s="25">
        <f t="shared" si="175"/>
        <v>0</v>
      </c>
      <c r="AF231" s="25">
        <f t="shared" si="175"/>
        <v>0</v>
      </c>
      <c r="AG231" s="25">
        <f t="shared" si="175"/>
        <v>0</v>
      </c>
      <c r="AH231" s="25">
        <f t="shared" si="175"/>
        <v>0</v>
      </c>
      <c r="AI231" s="25">
        <f t="shared" si="175"/>
        <v>0</v>
      </c>
      <c r="AJ231" s="25">
        <f t="shared" si="175"/>
        <v>0</v>
      </c>
      <c r="AK231" s="25">
        <f t="shared" si="175"/>
        <v>0</v>
      </c>
      <c r="AL231" s="25">
        <f t="shared" si="175"/>
        <v>0</v>
      </c>
      <c r="AM231" s="25">
        <f t="shared" si="175"/>
        <v>0</v>
      </c>
      <c r="AN231" s="25">
        <f t="shared" si="175"/>
        <v>0</v>
      </c>
      <c r="AO231" s="25">
        <f t="shared" si="175"/>
        <v>0</v>
      </c>
      <c r="AP231" s="25">
        <f t="shared" si="175"/>
        <v>0</v>
      </c>
      <c r="AQ231" s="25">
        <f t="shared" si="175"/>
        <v>0</v>
      </c>
    </row>
    <row r="232" spans="17:40" ht="12.75">
      <c r="Q232" s="25">
        <f aca="true" t="shared" si="176" ref="Q232:AN232">SUM(Q11:Q63)</f>
        <v>0</v>
      </c>
      <c r="R232" s="25">
        <f>SUM(R11:R63)</f>
        <v>0</v>
      </c>
      <c r="S232" s="25">
        <f t="shared" si="176"/>
        <v>0</v>
      </c>
      <c r="T232" s="25">
        <f t="shared" si="176"/>
        <v>0</v>
      </c>
      <c r="U232" s="25">
        <f t="shared" si="176"/>
        <v>0</v>
      </c>
      <c r="V232" s="25">
        <f t="shared" si="176"/>
        <v>0</v>
      </c>
      <c r="W232" s="25">
        <f t="shared" si="176"/>
        <v>790100</v>
      </c>
      <c r="X232" s="25">
        <f t="shared" si="176"/>
        <v>37100</v>
      </c>
      <c r="Y232" s="25">
        <f t="shared" si="176"/>
        <v>0</v>
      </c>
      <c r="Z232" s="25">
        <f t="shared" si="176"/>
        <v>1391500</v>
      </c>
      <c r="AA232" s="25">
        <f>SUM(AA11:AA63)</f>
        <v>83800</v>
      </c>
      <c r="AB232" s="25">
        <f t="shared" si="176"/>
        <v>0</v>
      </c>
      <c r="AC232" s="25">
        <f t="shared" si="176"/>
        <v>100800</v>
      </c>
      <c r="AD232" s="25"/>
      <c r="AE232" s="25">
        <f t="shared" si="176"/>
        <v>308301</v>
      </c>
      <c r="AF232" s="25">
        <f t="shared" si="176"/>
        <v>932600</v>
      </c>
      <c r="AG232" s="25">
        <f t="shared" si="176"/>
        <v>256800</v>
      </c>
      <c r="AH232" s="25">
        <f t="shared" si="176"/>
        <v>0</v>
      </c>
      <c r="AI232" s="25">
        <f t="shared" si="176"/>
        <v>35000</v>
      </c>
      <c r="AJ232" s="25">
        <f t="shared" si="176"/>
        <v>0</v>
      </c>
      <c r="AK232" s="25">
        <f t="shared" si="176"/>
        <v>35000</v>
      </c>
      <c r="AL232" s="25">
        <f t="shared" si="176"/>
        <v>0</v>
      </c>
      <c r="AM232" s="25">
        <f t="shared" si="176"/>
        <v>0</v>
      </c>
      <c r="AN232" s="25">
        <f t="shared" si="176"/>
        <v>0</v>
      </c>
    </row>
    <row r="233" spans="17:40" ht="12.75">
      <c r="Q233" s="25">
        <f aca="true" t="shared" si="177" ref="Q233:AC233">SUM(Q152:Q184)-Q164-Q167-Q169</f>
        <v>0</v>
      </c>
      <c r="R233" s="25">
        <f t="shared" si="177"/>
        <v>0</v>
      </c>
      <c r="S233" s="25">
        <f t="shared" si="177"/>
        <v>0</v>
      </c>
      <c r="T233" s="25">
        <f t="shared" si="177"/>
        <v>0</v>
      </c>
      <c r="U233" s="25">
        <f t="shared" si="177"/>
        <v>0</v>
      </c>
      <c r="V233" s="25">
        <f t="shared" si="177"/>
        <v>0</v>
      </c>
      <c r="W233" s="25">
        <f t="shared" si="177"/>
        <v>0</v>
      </c>
      <c r="X233" s="25">
        <f t="shared" si="177"/>
        <v>0</v>
      </c>
      <c r="Y233" s="25">
        <f t="shared" si="177"/>
        <v>0</v>
      </c>
      <c r="Z233" s="25">
        <f t="shared" si="177"/>
        <v>0</v>
      </c>
      <c r="AA233" s="25">
        <f t="shared" si="177"/>
        <v>0</v>
      </c>
      <c r="AB233" s="25">
        <f t="shared" si="177"/>
        <v>0</v>
      </c>
      <c r="AC233" s="25">
        <f t="shared" si="177"/>
        <v>0</v>
      </c>
      <c r="AD233" s="25"/>
      <c r="AE233" s="25">
        <f aca="true" t="shared" si="178" ref="AE233:AN233">SUM(AE152:AE184)-AE164-AE167-AE169</f>
        <v>0</v>
      </c>
      <c r="AF233" s="25">
        <f t="shared" si="178"/>
        <v>0</v>
      </c>
      <c r="AG233" s="25">
        <f t="shared" si="178"/>
        <v>0</v>
      </c>
      <c r="AH233" s="25">
        <f t="shared" si="178"/>
        <v>0</v>
      </c>
      <c r="AI233" s="25">
        <f t="shared" si="178"/>
        <v>0</v>
      </c>
      <c r="AJ233" s="25">
        <f t="shared" si="178"/>
        <v>0</v>
      </c>
      <c r="AK233" s="25">
        <f t="shared" si="178"/>
        <v>0</v>
      </c>
      <c r="AL233" s="25">
        <f t="shared" si="178"/>
        <v>0</v>
      </c>
      <c r="AM233" s="25">
        <f t="shared" si="178"/>
        <v>0</v>
      </c>
      <c r="AN233" s="25">
        <f t="shared" si="178"/>
        <v>0</v>
      </c>
    </row>
    <row r="234" spans="17:38" ht="12.75">
      <c r="Q234" s="25">
        <f>U164+AC164+AE164+AL164</f>
        <v>0</v>
      </c>
      <c r="AL234" s="25">
        <f>AL233+AE233+AC233+AB233+Z233+X233+W233+U233</f>
        <v>0</v>
      </c>
    </row>
    <row r="235" ht="12.75">
      <c r="Q235" s="25">
        <f>U167+W167+AC167+AE167+AL167</f>
        <v>0</v>
      </c>
    </row>
    <row r="236" ht="12.75">
      <c r="Q236" s="25">
        <f>U169+AE169+AL169</f>
        <v>0</v>
      </c>
    </row>
  </sheetData>
  <sheetProtection/>
  <mergeCells count="12">
    <mergeCell ref="M4:M10"/>
    <mergeCell ref="H5:H10"/>
    <mergeCell ref="I5:I10"/>
    <mergeCell ref="J5:J10"/>
    <mergeCell ref="K5:K10"/>
    <mergeCell ref="L5:L10"/>
    <mergeCell ref="A1:G2"/>
    <mergeCell ref="B4:B7"/>
    <mergeCell ref="C4:C7"/>
    <mergeCell ref="E4:E7"/>
    <mergeCell ref="F4:F7"/>
    <mergeCell ref="G4:G7"/>
  </mergeCells>
  <printOptions/>
  <pageMargins left="0.03937007874015748" right="0.03937007874015748" top="0" bottom="0" header="0.31496062992125984" footer="0.31496062992125984"/>
  <pageSetup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233"/>
  <sheetViews>
    <sheetView zoomScale="80" zoomScaleNormal="80" zoomScalePageLayoutView="0" workbookViewId="0" topLeftCell="A3">
      <pane xSplit="3" ySplit="10" topLeftCell="CP172" activePane="bottomRight" state="frozen"/>
      <selection pane="topLeft" activeCell="A3" sqref="A3"/>
      <selection pane="topRight" activeCell="D3" sqref="D3"/>
      <selection pane="bottomLeft" activeCell="A13" sqref="A13"/>
      <selection pane="bottomRight" activeCell="B196" sqref="B196:DA196"/>
    </sheetView>
  </sheetViews>
  <sheetFormatPr defaultColWidth="9.140625" defaultRowHeight="15"/>
  <cols>
    <col min="1" max="1" width="25.140625" style="24" customWidth="1"/>
    <col min="2" max="2" width="14.140625" style="2" customWidth="1"/>
    <col min="3" max="3" width="12.7109375" style="2" customWidth="1"/>
    <col min="4" max="4" width="13.00390625" style="2" customWidth="1"/>
    <col min="5" max="5" width="12.421875" style="2" customWidth="1"/>
    <col min="6" max="6" width="13.140625" style="2" customWidth="1"/>
    <col min="7" max="7" width="16.00390625" style="2" customWidth="1"/>
    <col min="8" max="8" width="19.8515625" style="19" customWidth="1"/>
    <col min="9" max="9" width="24.00390625" style="20" customWidth="1"/>
    <col min="10" max="10" width="16.28125" style="21" customWidth="1"/>
    <col min="11" max="11" width="20.57421875" style="22" customWidth="1"/>
    <col min="12" max="12" width="18.57421875" style="23" customWidth="1"/>
    <col min="13" max="13" width="19.7109375" style="23" customWidth="1"/>
    <col min="14" max="14" width="0.13671875" style="23" customWidth="1"/>
    <col min="15" max="15" width="17.421875" style="2" customWidth="1"/>
    <col min="16" max="16" width="19.421875" style="2" customWidth="1"/>
    <col min="17" max="17" width="16.00390625" style="2" customWidth="1"/>
    <col min="18" max="19" width="15.00390625" style="2" customWidth="1"/>
    <col min="20" max="20" width="11.00390625" style="2" customWidth="1"/>
    <col min="21" max="21" width="15.28125" style="2" customWidth="1"/>
    <col min="22" max="22" width="17.28125" style="2" customWidth="1"/>
    <col min="23" max="23" width="14.8515625" style="2" customWidth="1"/>
    <col min="24" max="25" width="14.421875" style="2" customWidth="1"/>
    <col min="26" max="26" width="11.8515625" style="2" customWidth="1"/>
    <col min="27" max="27" width="13.8515625" style="2" customWidth="1"/>
    <col min="28" max="28" width="17.140625" style="2" customWidth="1"/>
    <col min="29" max="32" width="16.28125" style="2" customWidth="1"/>
    <col min="33" max="33" width="14.421875" style="2" customWidth="1"/>
    <col min="34" max="35" width="12.7109375" style="2" customWidth="1"/>
    <col min="36" max="36" width="13.28125" style="2" customWidth="1"/>
    <col min="37" max="37" width="13.8515625" style="80" customWidth="1"/>
    <col min="38" max="38" width="11.421875" style="2" customWidth="1"/>
    <col min="39" max="39" width="18.57421875" style="2" customWidth="1"/>
    <col min="40" max="40" width="20.57421875" style="2" customWidth="1"/>
    <col min="41" max="44" width="15.7109375" style="2" customWidth="1"/>
    <col min="45" max="45" width="17.28125" style="2" customWidth="1"/>
    <col min="46" max="46" width="17.421875" style="2" customWidth="1"/>
    <col min="47" max="47" width="16.57421875" style="2" customWidth="1"/>
    <col min="48" max="48" width="15.57421875" style="2" customWidth="1"/>
    <col min="49" max="49" width="9.8515625" style="2" customWidth="1"/>
    <col min="50" max="50" width="9.28125" style="2" customWidth="1"/>
    <col min="51" max="52" width="9.140625" style="2" customWidth="1"/>
    <col min="53" max="53" width="18.57421875" style="2" customWidth="1"/>
    <col min="54" max="54" width="15.28125" style="2" customWidth="1"/>
    <col min="55" max="55" width="9.140625" style="2" customWidth="1"/>
    <col min="56" max="56" width="14.57421875" style="2" customWidth="1"/>
    <col min="57" max="57" width="13.57421875" style="2" customWidth="1"/>
    <col min="58" max="58" width="13.00390625" style="2" customWidth="1"/>
    <col min="59" max="59" width="18.7109375" style="2" customWidth="1"/>
    <col min="60" max="60" width="14.421875" style="2" customWidth="1"/>
    <col min="61" max="62" width="13.7109375" style="2" customWidth="1"/>
    <col min="63" max="63" width="12.421875" style="2" customWidth="1"/>
    <col min="64" max="64" width="13.7109375" style="2" customWidth="1"/>
    <col min="65" max="65" width="13.421875" style="2" customWidth="1"/>
    <col min="66" max="66" width="11.140625" style="2" customWidth="1"/>
    <col min="67" max="67" width="13.8515625" style="2" customWidth="1"/>
    <col min="68" max="68" width="15.00390625" style="2" customWidth="1"/>
    <col min="69" max="70" width="13.7109375" style="2" customWidth="1"/>
    <col min="71" max="72" width="16.7109375" style="2" customWidth="1"/>
    <col min="73" max="73" width="13.421875" style="2" customWidth="1"/>
    <col min="74" max="75" width="12.140625" style="2" customWidth="1"/>
    <col min="76" max="76" width="14.8515625" style="2" customWidth="1"/>
    <col min="77" max="77" width="16.00390625" style="42" customWidth="1"/>
    <col min="78" max="78" width="13.140625" style="2" customWidth="1"/>
    <col min="79" max="79" width="15.8515625" style="2" customWidth="1"/>
    <col min="80" max="80" width="16.421875" style="2" customWidth="1"/>
    <col min="81" max="81" width="19.57421875" style="2" customWidth="1"/>
    <col min="82" max="82" width="16.8515625" style="2" customWidth="1"/>
    <col min="83" max="83" width="7.57421875" style="3" customWidth="1"/>
    <col min="84" max="84" width="21.140625" style="3" customWidth="1"/>
    <col min="85" max="85" width="20.00390625" style="2" customWidth="1"/>
    <col min="86" max="88" width="15.421875" style="2" customWidth="1"/>
    <col min="89" max="89" width="16.8515625" style="2" customWidth="1"/>
    <col min="90" max="90" width="11.00390625" style="2" bestFit="1" customWidth="1"/>
    <col min="91" max="94" width="9.28125" style="2" bestFit="1" customWidth="1"/>
    <col min="95" max="95" width="11.57421875" style="2" customWidth="1"/>
    <col min="96" max="96" width="13.00390625" style="2" customWidth="1"/>
    <col min="97" max="98" width="15.57421875" style="2" customWidth="1"/>
    <col min="99" max="99" width="9.28125" style="2" bestFit="1" customWidth="1"/>
    <col min="100" max="100" width="11.28125" style="2" bestFit="1" customWidth="1"/>
    <col min="101" max="101" width="12.57421875" style="2" customWidth="1"/>
    <col min="102" max="102" width="9.140625" style="2" customWidth="1"/>
    <col min="103" max="103" width="14.00390625" style="2" customWidth="1"/>
    <col min="104" max="104" width="16.00390625" style="2" customWidth="1"/>
    <col min="105" max="105" width="14.421875" style="2" customWidth="1"/>
    <col min="106" max="121" width="9.140625" style="2" customWidth="1"/>
    <col min="122" max="122" width="12.7109375" style="2" bestFit="1" customWidth="1"/>
    <col min="123" max="123" width="10.140625" style="2" bestFit="1" customWidth="1"/>
    <col min="124" max="125" width="9.28125" style="2" bestFit="1" customWidth="1"/>
    <col min="126" max="16384" width="9.140625" style="2" customWidth="1"/>
  </cols>
  <sheetData>
    <row r="1" spans="1:15" ht="15.75" customHeight="1" thickBot="1">
      <c r="A1" s="452"/>
      <c r="B1" s="452"/>
      <c r="C1" s="452"/>
      <c r="D1" s="452"/>
      <c r="E1" s="452"/>
      <c r="F1" s="452"/>
      <c r="G1" s="452"/>
      <c r="O1" s="25">
        <f>M195+M196</f>
        <v>0</v>
      </c>
    </row>
    <row r="2" spans="1:85" ht="18" customHeight="1" thickBot="1">
      <c r="A2" s="453"/>
      <c r="B2" s="453"/>
      <c r="C2" s="453"/>
      <c r="D2" s="453"/>
      <c r="E2" s="453"/>
      <c r="F2" s="453"/>
      <c r="G2" s="453"/>
      <c r="H2" s="47"/>
      <c r="I2" s="47"/>
      <c r="J2" s="47"/>
      <c r="K2" s="48"/>
      <c r="L2" s="43"/>
      <c r="M2" s="44"/>
      <c r="N2" s="1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>
        <f>AM193-AI193-AH193-AG193-AF193-AE193-AD193--R193-O193</f>
        <v>-26671295.28333334</v>
      </c>
      <c r="AD2" s="25">
        <f>AC2+AC3+BB193+AV193+BD193+BE193+BE194</f>
        <v>-23457892.233333338</v>
      </c>
      <c r="AE2" s="25"/>
      <c r="AF2" s="25"/>
      <c r="AG2" s="25"/>
      <c r="AH2" s="25"/>
      <c r="AI2" s="25"/>
      <c r="AJ2" s="25"/>
      <c r="AK2" s="81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86"/>
      <c r="BZ2" s="25"/>
      <c r="CA2" s="25"/>
      <c r="CB2" s="25"/>
      <c r="CC2" s="25"/>
      <c r="CD2" s="25"/>
      <c r="CE2" s="25"/>
      <c r="CF2" s="25"/>
      <c r="CG2" s="96"/>
    </row>
    <row r="3" spans="1:85" ht="27.75" customHeight="1" thickBot="1">
      <c r="A3" s="71"/>
      <c r="B3" s="137"/>
      <c r="C3" s="138"/>
      <c r="D3" s="137"/>
      <c r="E3" s="137"/>
      <c r="F3" s="137"/>
      <c r="G3" s="137"/>
      <c r="H3" s="47"/>
      <c r="I3" s="47"/>
      <c r="J3" s="47"/>
      <c r="K3" s="72"/>
      <c r="L3" s="73"/>
      <c r="M3" s="74" t="s">
        <v>224</v>
      </c>
      <c r="N3" s="1"/>
      <c r="O3" s="25">
        <f>H53+J54</f>
        <v>2759187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>
        <f>AM194-AI194-AH194-AG194-AF194-AE194-AD194--R194-O194</f>
        <v>-360886.95</v>
      </c>
      <c r="AD3" s="25"/>
      <c r="AE3" s="25"/>
      <c r="AF3" s="25"/>
      <c r="AG3" s="25"/>
      <c r="AH3" s="25"/>
      <c r="AI3" s="25"/>
      <c r="AJ3" s="25"/>
      <c r="AK3" s="81"/>
      <c r="AL3" s="25"/>
      <c r="AM3" s="25" t="e">
        <f>'[1]сентябрь'!AG145+'[1]сентябрь'!BA145</f>
        <v>#REF!</v>
      </c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>
        <f>BY195+BY196</f>
        <v>0</v>
      </c>
      <c r="BZ3" s="25">
        <f>BZ195+BZ196</f>
        <v>0</v>
      </c>
      <c r="CA3" s="25">
        <f>CA195+CA196</f>
        <v>0</v>
      </c>
      <c r="CB3" s="25"/>
      <c r="CC3" s="25"/>
      <c r="CD3" s="25"/>
      <c r="CE3" s="25"/>
      <c r="CF3" s="25"/>
      <c r="CG3" s="96"/>
    </row>
    <row r="4" spans="1:85" ht="16.5" customHeight="1" thickBot="1">
      <c r="A4" s="49" t="s">
        <v>0</v>
      </c>
      <c r="B4" s="454" t="s">
        <v>212</v>
      </c>
      <c r="C4" s="454" t="s">
        <v>211</v>
      </c>
      <c r="D4" s="219" t="s">
        <v>115</v>
      </c>
      <c r="E4" s="454" t="s">
        <v>210</v>
      </c>
      <c r="F4" s="454"/>
      <c r="G4" s="454" t="s">
        <v>208</v>
      </c>
      <c r="H4" s="55" t="s">
        <v>209</v>
      </c>
      <c r="I4" s="55"/>
      <c r="J4" s="55"/>
      <c r="K4" s="4"/>
      <c r="L4" s="5"/>
      <c r="M4" s="5"/>
      <c r="N4" s="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>
        <f>AM195-AI195-AH195-AG195-AF195-AE195-AD195--R195-O195</f>
        <v>-12905133.819999997</v>
      </c>
      <c r="AD4" s="25">
        <f>AC4+AC5+AE6+AQ195+AQ196</f>
        <v>-20036292.49</v>
      </c>
      <c r="AE4" s="25"/>
      <c r="AF4" s="25"/>
      <c r="AG4" s="25"/>
      <c r="AH4" s="25"/>
      <c r="AI4" s="25"/>
      <c r="AJ4" s="25"/>
      <c r="AK4" s="81"/>
      <c r="AL4" s="25"/>
      <c r="AM4" s="25">
        <f>AP53+AC53</f>
        <v>0</v>
      </c>
      <c r="AN4" s="25">
        <f>AP54+AC54</f>
        <v>0</v>
      </c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86"/>
      <c r="BZ4" s="25"/>
      <c r="CA4" s="25"/>
      <c r="CB4" s="25"/>
      <c r="CC4" s="25"/>
      <c r="CD4" s="25"/>
      <c r="CE4" s="25"/>
      <c r="CF4" s="25"/>
      <c r="CG4" s="96"/>
    </row>
    <row r="5" spans="1:85" ht="12.75" customHeight="1">
      <c r="A5" s="50"/>
      <c r="B5" s="455"/>
      <c r="C5" s="455"/>
      <c r="D5" s="220" t="s">
        <v>232</v>
      </c>
      <c r="E5" s="455"/>
      <c r="F5" s="455"/>
      <c r="G5" s="455"/>
      <c r="H5" s="459" t="s">
        <v>128</v>
      </c>
      <c r="I5" s="465" t="s">
        <v>124</v>
      </c>
      <c r="J5" s="465" t="s">
        <v>200</v>
      </c>
      <c r="K5" s="6"/>
      <c r="L5" s="7"/>
      <c r="M5" s="7"/>
      <c r="N5" s="7"/>
      <c r="O5" s="25"/>
      <c r="P5" s="25" t="e">
        <f>'[1]сентябрь'!N145+'[1]сентябрь'!AO145</f>
        <v>#REF!</v>
      </c>
      <c r="Q5" s="25" t="e">
        <f>'[1]сентябрь'!O145+'[1]сентябрь'!AP145</f>
        <v>#REF!</v>
      </c>
      <c r="R5" s="25"/>
      <c r="S5" s="25"/>
      <c r="T5" s="25"/>
      <c r="U5" s="25">
        <f>AM161-AG161-AH161-O161-R161</f>
        <v>-32662.409999999974</v>
      </c>
      <c r="V5" s="25"/>
      <c r="W5" s="25"/>
      <c r="X5" s="25"/>
      <c r="Y5" s="25"/>
      <c r="Z5" s="25"/>
      <c r="AA5" s="25"/>
      <c r="AB5" s="25"/>
      <c r="AC5" s="25">
        <f>AM196-AI196-AH196-AG196-AF196-AE196-AD196--R196-O196</f>
        <v>-7131158.670000001</v>
      </c>
      <c r="AD5" s="25"/>
      <c r="AE5" s="25"/>
      <c r="AF5" s="25"/>
      <c r="AG5" s="25"/>
      <c r="AH5" s="25"/>
      <c r="AI5" s="25"/>
      <c r="AJ5" s="25"/>
      <c r="AK5" s="81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 t="e">
        <f>BG196-AS196-AU196-#REF!</f>
        <v>#REF!</v>
      </c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86"/>
      <c r="BZ5" s="25"/>
      <c r="CA5" s="25"/>
      <c r="CB5" s="25"/>
      <c r="CC5" s="25">
        <f>CF63-AS63-AU63</f>
        <v>44056671.92999999</v>
      </c>
      <c r="CD5" s="25"/>
      <c r="CE5" s="25"/>
      <c r="CF5" s="25"/>
      <c r="CG5" s="96"/>
    </row>
    <row r="6" spans="1:87" ht="15" customHeight="1" thickBot="1">
      <c r="A6" s="50"/>
      <c r="B6" s="455"/>
      <c r="C6" s="455"/>
      <c r="D6" s="215">
        <v>43466</v>
      </c>
      <c r="E6" s="455"/>
      <c r="F6" s="455"/>
      <c r="G6" s="455"/>
      <c r="H6" s="460"/>
      <c r="I6" s="466"/>
      <c r="J6" s="466"/>
      <c r="K6" s="26"/>
      <c r="L6" s="168" t="s">
        <v>217</v>
      </c>
      <c r="M6" s="8"/>
      <c r="N6" s="8" t="s">
        <v>113</v>
      </c>
      <c r="O6" s="25"/>
      <c r="P6" s="25"/>
      <c r="Q6" s="25"/>
      <c r="R6" s="25"/>
      <c r="S6" s="25"/>
      <c r="T6" s="25"/>
      <c r="U6" s="25">
        <f>AM164-AG164-AH164-O164-R164</f>
        <v>-27310.779999999388</v>
      </c>
      <c r="V6" s="25"/>
      <c r="W6" s="25"/>
      <c r="X6" s="25"/>
      <c r="Y6" s="25"/>
      <c r="Z6" s="25"/>
      <c r="AA6" s="25"/>
      <c r="AB6" s="25"/>
      <c r="AC6" s="25">
        <f>AM197-AI197-AH197-AG197-AF197-AE197-AD197--R197-O197</f>
        <v>-16945690.249999993</v>
      </c>
      <c r="AD6" s="25"/>
      <c r="AE6" s="25">
        <f>BB195+BB196+BD196+BD195</f>
        <v>0</v>
      </c>
      <c r="AF6" s="25"/>
      <c r="AG6" s="25">
        <f>AJ107+AK107+AO107+BD107</f>
        <v>0</v>
      </c>
      <c r="AH6" s="25"/>
      <c r="AI6" s="25"/>
      <c r="AJ6" s="25"/>
      <c r="AK6" s="81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86"/>
      <c r="BZ6" s="25"/>
      <c r="CA6" s="25"/>
      <c r="CB6" s="25"/>
      <c r="CC6" s="25"/>
      <c r="CD6" s="25"/>
      <c r="CE6" s="25"/>
      <c r="CF6" s="25"/>
      <c r="CG6" s="96"/>
      <c r="CI6" s="96"/>
    </row>
    <row r="7" spans="1:87" ht="23.25" customHeight="1" thickBot="1">
      <c r="A7" s="50"/>
      <c r="B7" s="455"/>
      <c r="C7" s="455"/>
      <c r="D7" s="220" t="s">
        <v>233</v>
      </c>
      <c r="E7" s="455"/>
      <c r="F7" s="455"/>
      <c r="G7" s="455"/>
      <c r="H7" s="460"/>
      <c r="I7" s="466"/>
      <c r="J7" s="466"/>
      <c r="K7" s="61" t="s">
        <v>125</v>
      </c>
      <c r="L7" s="28" t="s">
        <v>216</v>
      </c>
      <c r="M7" s="28" t="s">
        <v>163</v>
      </c>
      <c r="N7" s="8" t="s">
        <v>116</v>
      </c>
      <c r="U7" s="25">
        <f>AM166-AG166-AH166-O166-R166</f>
        <v>-1298.8599999999933</v>
      </c>
      <c r="AK7" s="80" t="s">
        <v>174</v>
      </c>
      <c r="AS7" s="120"/>
      <c r="AT7" s="121"/>
      <c r="AU7" s="122"/>
      <c r="AV7" s="117"/>
      <c r="AW7" s="118"/>
      <c r="AX7" s="118"/>
      <c r="AY7" s="118"/>
      <c r="AZ7" s="118"/>
      <c r="BA7" s="118"/>
      <c r="BB7" s="118"/>
      <c r="BC7" s="118"/>
      <c r="BD7" s="118"/>
      <c r="BE7" s="119"/>
      <c r="BY7" s="89" t="s">
        <v>199</v>
      </c>
      <c r="CE7" s="2"/>
      <c r="CF7" s="2"/>
      <c r="CI7" s="97"/>
    </row>
    <row r="8" spans="1:96" ht="15.75" customHeight="1" thickBot="1">
      <c r="A8" s="50"/>
      <c r="B8" s="220"/>
      <c r="C8" s="220"/>
      <c r="D8" s="220"/>
      <c r="E8" s="220"/>
      <c r="F8" s="220"/>
      <c r="G8" s="220"/>
      <c r="H8" s="56"/>
      <c r="I8" s="57"/>
      <c r="J8" s="57"/>
      <c r="K8" s="61"/>
      <c r="L8" s="28" t="s">
        <v>114</v>
      </c>
      <c r="M8" s="28" t="s">
        <v>114</v>
      </c>
      <c r="N8" s="8" t="s">
        <v>117</v>
      </c>
      <c r="O8" s="62" t="s">
        <v>164</v>
      </c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76"/>
      <c r="AE8" s="76"/>
      <c r="AF8" s="76"/>
      <c r="AG8" s="76"/>
      <c r="AH8" s="76"/>
      <c r="AI8" s="76"/>
      <c r="AJ8" s="63"/>
      <c r="AK8" s="82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76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76"/>
      <c r="BU8" s="76"/>
      <c r="BV8" s="76"/>
      <c r="BW8" s="76"/>
      <c r="BX8" s="63"/>
      <c r="BY8" s="87"/>
      <c r="BZ8" s="63"/>
      <c r="CA8" s="64"/>
      <c r="CB8" s="9"/>
      <c r="CC8" s="9" t="s">
        <v>130</v>
      </c>
      <c r="CD8" s="2" t="s">
        <v>131</v>
      </c>
      <c r="CE8" s="9"/>
      <c r="CF8" s="9" t="s">
        <v>130</v>
      </c>
      <c r="CR8" s="2">
        <v>3079907.01</v>
      </c>
    </row>
    <row r="9" spans="1:104" ht="28.5" customHeight="1">
      <c r="A9" s="50"/>
      <c r="B9" s="220"/>
      <c r="C9" s="220"/>
      <c r="D9" s="220"/>
      <c r="E9" s="220"/>
      <c r="F9" s="220"/>
      <c r="G9" s="220"/>
      <c r="H9" s="56"/>
      <c r="I9" s="57"/>
      <c r="J9" s="57"/>
      <c r="K9" s="26"/>
      <c r="L9" s="11"/>
      <c r="M9" s="27"/>
      <c r="N9" s="11" t="s">
        <v>118</v>
      </c>
      <c r="O9" s="45" t="s">
        <v>107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77">
        <v>851</v>
      </c>
      <c r="AE9" s="77">
        <v>851</v>
      </c>
      <c r="AF9" s="77">
        <v>852</v>
      </c>
      <c r="AG9" s="77">
        <v>853</v>
      </c>
      <c r="AH9" s="77">
        <v>244</v>
      </c>
      <c r="AI9" s="213">
        <v>831</v>
      </c>
      <c r="AJ9" s="45"/>
      <c r="AK9" s="83"/>
      <c r="AL9" s="45"/>
      <c r="AM9" s="45"/>
      <c r="AN9" s="46"/>
      <c r="AO9" s="65" t="s">
        <v>181</v>
      </c>
      <c r="AP9" s="66"/>
      <c r="AQ9" s="66"/>
      <c r="AR9" s="67"/>
      <c r="AS9" s="52" t="s">
        <v>108</v>
      </c>
      <c r="AT9" s="53"/>
      <c r="AU9" s="53"/>
      <c r="AV9" s="53"/>
      <c r="AW9" s="53"/>
      <c r="AX9" s="53"/>
      <c r="AY9" s="53"/>
      <c r="AZ9" s="53"/>
      <c r="BA9" s="53"/>
      <c r="BB9" s="53"/>
      <c r="BC9" s="78">
        <v>244</v>
      </c>
      <c r="BD9" s="53"/>
      <c r="BE9" s="54"/>
      <c r="BF9" s="52"/>
      <c r="BG9" s="53"/>
      <c r="BH9" s="53"/>
      <c r="BI9" s="471" t="s">
        <v>109</v>
      </c>
      <c r="BJ9" s="472"/>
      <c r="BK9" s="472"/>
      <c r="BL9" s="472"/>
      <c r="BM9" s="472"/>
      <c r="BN9" s="58"/>
      <c r="BO9" s="58"/>
      <c r="BP9" s="58"/>
      <c r="BQ9" s="79">
        <v>244</v>
      </c>
      <c r="BR9" s="79">
        <v>243</v>
      </c>
      <c r="BS9" s="58"/>
      <c r="BT9" s="77">
        <v>831</v>
      </c>
      <c r="BU9" s="77">
        <v>852</v>
      </c>
      <c r="BV9" s="77">
        <v>853</v>
      </c>
      <c r="BW9" s="77">
        <v>244</v>
      </c>
      <c r="BX9" s="58"/>
      <c r="BY9" s="88"/>
      <c r="BZ9" s="68"/>
      <c r="CA9" s="69" t="s">
        <v>111</v>
      </c>
      <c r="CB9" s="12"/>
      <c r="CC9" s="59" t="s">
        <v>110</v>
      </c>
      <c r="CD9" s="60" t="s">
        <v>111</v>
      </c>
      <c r="CE9" s="12"/>
      <c r="CF9" s="12"/>
      <c r="CH9" s="98"/>
      <c r="CI9" s="98"/>
      <c r="CJ9" s="104" t="s">
        <v>177</v>
      </c>
      <c r="CK9" s="105"/>
      <c r="CL9" s="105"/>
      <c r="CQ9" s="106">
        <v>244</v>
      </c>
      <c r="CR9" s="106">
        <v>243</v>
      </c>
      <c r="CS9" s="124">
        <v>244</v>
      </c>
      <c r="CT9" s="124">
        <v>243</v>
      </c>
      <c r="CU9" s="2">
        <v>244</v>
      </c>
      <c r="CV9" s="2">
        <v>350</v>
      </c>
      <c r="CZ9" s="107"/>
    </row>
    <row r="10" spans="1:105" ht="67.5" customHeight="1" thickBot="1">
      <c r="A10" s="50"/>
      <c r="B10" s="220"/>
      <c r="C10" s="220"/>
      <c r="D10" s="220"/>
      <c r="E10" s="220"/>
      <c r="F10" s="220"/>
      <c r="G10" s="220"/>
      <c r="H10" s="56"/>
      <c r="I10" s="57"/>
      <c r="J10" s="57"/>
      <c r="K10" s="26"/>
      <c r="L10" s="11"/>
      <c r="M10" s="11"/>
      <c r="N10" s="13" t="s">
        <v>119</v>
      </c>
      <c r="O10" s="14">
        <v>211</v>
      </c>
      <c r="P10" s="15" t="s">
        <v>225</v>
      </c>
      <c r="Q10" s="211" t="s">
        <v>226</v>
      </c>
      <c r="R10" s="15">
        <v>213</v>
      </c>
      <c r="S10" s="15">
        <v>221</v>
      </c>
      <c r="T10" s="15">
        <v>222</v>
      </c>
      <c r="U10" s="75" t="s">
        <v>183</v>
      </c>
      <c r="V10" s="75" t="s">
        <v>184</v>
      </c>
      <c r="W10" s="75" t="s">
        <v>185</v>
      </c>
      <c r="X10" s="75" t="s">
        <v>186</v>
      </c>
      <c r="Y10" s="75" t="s">
        <v>227</v>
      </c>
      <c r="Z10" s="15">
        <v>224</v>
      </c>
      <c r="AA10" s="15">
        <v>225</v>
      </c>
      <c r="AB10" s="212" t="s">
        <v>228</v>
      </c>
      <c r="AC10" s="15">
        <v>226</v>
      </c>
      <c r="AD10" s="78" t="s">
        <v>112</v>
      </c>
      <c r="AE10" s="78" t="s">
        <v>178</v>
      </c>
      <c r="AF10" s="15" t="s">
        <v>229</v>
      </c>
      <c r="AG10" s="15" t="s">
        <v>187</v>
      </c>
      <c r="AH10" s="15">
        <v>290</v>
      </c>
      <c r="AI10" s="85">
        <v>290</v>
      </c>
      <c r="AJ10" s="15">
        <v>340</v>
      </c>
      <c r="AK10" s="84" t="s">
        <v>127</v>
      </c>
      <c r="AL10" s="15">
        <v>310</v>
      </c>
      <c r="AM10" s="16" t="s">
        <v>106</v>
      </c>
      <c r="AN10" s="16" t="s">
        <v>115</v>
      </c>
      <c r="AO10" s="16">
        <v>340</v>
      </c>
      <c r="AP10" s="16">
        <v>226</v>
      </c>
      <c r="AQ10" s="16" t="s">
        <v>106</v>
      </c>
      <c r="AR10" s="16" t="s">
        <v>115</v>
      </c>
      <c r="AS10" s="15">
        <v>211</v>
      </c>
      <c r="AT10" s="15" t="s">
        <v>225</v>
      </c>
      <c r="AU10" s="15">
        <v>213</v>
      </c>
      <c r="AV10" s="15">
        <v>221</v>
      </c>
      <c r="AW10" s="15"/>
      <c r="AX10" s="15"/>
      <c r="AY10" s="15"/>
      <c r="AZ10" s="15">
        <v>225</v>
      </c>
      <c r="BA10" s="214" t="s">
        <v>230</v>
      </c>
      <c r="BB10" s="15">
        <v>226</v>
      </c>
      <c r="BC10" s="15">
        <v>290</v>
      </c>
      <c r="BD10" s="15">
        <v>340</v>
      </c>
      <c r="BE10" s="15">
        <v>310</v>
      </c>
      <c r="BF10" s="31" t="s">
        <v>198</v>
      </c>
      <c r="BG10" s="16" t="s">
        <v>106</v>
      </c>
      <c r="BH10" s="16" t="s">
        <v>115</v>
      </c>
      <c r="BI10" s="14">
        <v>211</v>
      </c>
      <c r="BJ10" s="15" t="s">
        <v>231</v>
      </c>
      <c r="BK10" s="15">
        <v>212</v>
      </c>
      <c r="BL10" s="15">
        <v>213</v>
      </c>
      <c r="BM10" s="15">
        <v>221</v>
      </c>
      <c r="BN10" s="15">
        <v>222</v>
      </c>
      <c r="BO10" s="15">
        <v>223</v>
      </c>
      <c r="BP10" s="15">
        <v>224</v>
      </c>
      <c r="BQ10" s="15">
        <v>225</v>
      </c>
      <c r="BR10" s="15">
        <v>225</v>
      </c>
      <c r="BS10" s="15">
        <v>226</v>
      </c>
      <c r="BT10" s="15" t="s">
        <v>189</v>
      </c>
      <c r="BU10" s="15">
        <v>290</v>
      </c>
      <c r="BV10" s="15">
        <v>290</v>
      </c>
      <c r="BW10" s="15">
        <v>290</v>
      </c>
      <c r="BX10" s="15">
        <v>340</v>
      </c>
      <c r="BY10" s="41" t="s">
        <v>126</v>
      </c>
      <c r="BZ10" s="15">
        <v>310</v>
      </c>
      <c r="CA10" s="16" t="s">
        <v>106</v>
      </c>
      <c r="CB10" s="16" t="s">
        <v>115</v>
      </c>
      <c r="CC10" s="17"/>
      <c r="CD10" s="10"/>
      <c r="CE10" s="17"/>
      <c r="CF10" s="17"/>
      <c r="CG10" s="99"/>
      <c r="CH10" s="100"/>
      <c r="CI10" s="100"/>
      <c r="CJ10" s="108">
        <v>211</v>
      </c>
      <c r="CK10" s="109">
        <v>212</v>
      </c>
      <c r="CL10" s="109">
        <v>213</v>
      </c>
      <c r="CM10" s="109">
        <v>221</v>
      </c>
      <c r="CN10" s="109">
        <v>222</v>
      </c>
      <c r="CO10" s="109">
        <v>223</v>
      </c>
      <c r="CP10" s="109">
        <v>224</v>
      </c>
      <c r="CQ10" s="109">
        <v>225</v>
      </c>
      <c r="CR10" s="109">
        <v>225</v>
      </c>
      <c r="CS10" s="109">
        <v>226</v>
      </c>
      <c r="CT10" s="109">
        <v>226</v>
      </c>
      <c r="CU10" s="109">
        <v>290</v>
      </c>
      <c r="CV10" s="109">
        <v>290</v>
      </c>
      <c r="CW10" s="109">
        <v>340</v>
      </c>
      <c r="CX10" s="110"/>
      <c r="CY10" s="109">
        <v>310</v>
      </c>
      <c r="CZ10" s="111" t="s">
        <v>106</v>
      </c>
      <c r="DA10" s="111" t="s">
        <v>115</v>
      </c>
    </row>
    <row r="11" spans="1:105" s="144" customFormat="1" ht="17.25" customHeight="1">
      <c r="A11" s="223" t="s">
        <v>1</v>
      </c>
      <c r="B11" s="123">
        <v>0</v>
      </c>
      <c r="C11" s="123">
        <v>0</v>
      </c>
      <c r="D11" s="123"/>
      <c r="E11" s="123"/>
      <c r="F11" s="123"/>
      <c r="G11" s="123">
        <v>8747.429999999993</v>
      </c>
      <c r="H11" s="216">
        <v>3056033</v>
      </c>
      <c r="I11" s="216">
        <v>15840748.999999996</v>
      </c>
      <c r="J11" s="123"/>
      <c r="K11" s="123">
        <f aca="true" t="shared" si="0" ref="K11:K23">SUM(H11:J11)</f>
        <v>18896781.999999996</v>
      </c>
      <c r="L11" s="123">
        <v>1649564.3500000015</v>
      </c>
      <c r="M11" s="123"/>
      <c r="N11" s="123"/>
      <c r="O11" s="123">
        <f>'2020'!Q11-'[3]Лист1'!P9</f>
        <v>0</v>
      </c>
      <c r="P11" s="123">
        <f>'2020'!R11-'[3]Лист1'!Q9</f>
        <v>0</v>
      </c>
      <c r="Q11" s="123">
        <f>'2020'!S11-'[3]Лист1'!R9</f>
        <v>0</v>
      </c>
      <c r="R11" s="123">
        <f>'2020'!T11-'[3]Лист1'!S9</f>
        <v>0</v>
      </c>
      <c r="S11" s="123">
        <f>'2020'!U11-'[3]Лист1'!T9</f>
        <v>0</v>
      </c>
      <c r="T11" s="123">
        <f>'2020'!V11-'[3]Лист1'!U9</f>
        <v>0</v>
      </c>
      <c r="U11" s="123">
        <f>'2020'!W11-'[3]Лист1'!V9</f>
        <v>-118768.04</v>
      </c>
      <c r="V11" s="123">
        <f>'2020'!X11-'[3]Лист1'!W9</f>
        <v>0</v>
      </c>
      <c r="W11" s="123">
        <f>'2020'!Y11-'[3]Лист1'!X9</f>
        <v>0</v>
      </c>
      <c r="X11" s="123">
        <f>'2020'!Z11-'[3]Лист1'!Y9</f>
        <v>-1589559.34</v>
      </c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40">
        <f>SUM(O11:AL11)</f>
        <v>-1708327.3800000001</v>
      </c>
      <c r="AN11" s="140">
        <f>H11+B11-AM11</f>
        <v>4764360.38</v>
      </c>
      <c r="AO11" s="140"/>
      <c r="AP11" s="140"/>
      <c r="AQ11" s="140">
        <v>0</v>
      </c>
      <c r="AR11" s="140">
        <v>0</v>
      </c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>
        <f>SUM(AS11:BE11)</f>
        <v>0</v>
      </c>
      <c r="BH11" s="140">
        <f aca="true" t="shared" si="1" ref="BH11:BH67">I11-BG11</f>
        <v>15840748.999999996</v>
      </c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>
        <f>SUM(BI11:BZ11)</f>
        <v>0</v>
      </c>
      <c r="CB11" s="140">
        <f aca="true" t="shared" si="2" ref="CB11:CB67">G11+M11-CA11</f>
        <v>8747.429999999993</v>
      </c>
      <c r="CC11" s="140">
        <f aca="true" t="shared" si="3" ref="CC11:CD42">AM11+BG11+CA11+AQ11</f>
        <v>-1708327.3800000001</v>
      </c>
      <c r="CD11" s="140">
        <f t="shared" si="3"/>
        <v>20613856.809999995</v>
      </c>
      <c r="CE11" s="141"/>
      <c r="CF11" s="142">
        <f>K11+L11+M11</f>
        <v>20546346.349999998</v>
      </c>
      <c r="CG11" s="143">
        <f>K11+M11+B11+C11+E11+F11+G11+L11+D11</f>
        <v>20555093.779999997</v>
      </c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>
        <f>SUM(CJ11:CY11)</f>
        <v>0</v>
      </c>
      <c r="DA11" s="147">
        <f aca="true" t="shared" si="4" ref="DA11:DA67">L11+D11-CZ11</f>
        <v>1649564.3500000015</v>
      </c>
    </row>
    <row r="12" spans="1:105" s="144" customFormat="1" ht="12.75">
      <c r="A12" s="223" t="s">
        <v>2</v>
      </c>
      <c r="B12" s="123">
        <v>0</v>
      </c>
      <c r="C12" s="123">
        <v>0</v>
      </c>
      <c r="D12" s="123"/>
      <c r="E12" s="123"/>
      <c r="F12" s="123"/>
      <c r="G12" s="123">
        <v>55887.76999999996</v>
      </c>
      <c r="H12" s="216">
        <v>1739998</v>
      </c>
      <c r="I12" s="216">
        <v>11318039</v>
      </c>
      <c r="J12" s="123"/>
      <c r="K12" s="123">
        <f t="shared" si="0"/>
        <v>13058037</v>
      </c>
      <c r="L12" s="123">
        <v>2192424.4499999993</v>
      </c>
      <c r="M12" s="123"/>
      <c r="N12" s="123"/>
      <c r="O12" s="123">
        <f>'2020'!Q12-'[3]Лист1'!P10</f>
        <v>0</v>
      </c>
      <c r="P12" s="123">
        <f>'2020'!R12-'[3]Лист1'!Q10</f>
        <v>0</v>
      </c>
      <c r="Q12" s="123">
        <f>'2020'!S12-'[3]Лист1'!R10</f>
        <v>0</v>
      </c>
      <c r="R12" s="123">
        <f>'2020'!T12-'[3]Лист1'!S10</f>
        <v>0</v>
      </c>
      <c r="S12" s="123">
        <f>'2020'!U12-'[3]Лист1'!T10</f>
        <v>0</v>
      </c>
      <c r="T12" s="123">
        <f>'2020'!V12-'[3]Лист1'!U10</f>
        <v>0</v>
      </c>
      <c r="U12" s="123">
        <f>'2020'!W12-'[3]Лист1'!V10</f>
        <v>-155817.25</v>
      </c>
      <c r="V12" s="123">
        <f>'2020'!X12-'[3]Лист1'!W10</f>
        <v>0</v>
      </c>
      <c r="W12" s="123">
        <f>'2020'!Y12-'[3]Лист1'!X10</f>
        <v>0</v>
      </c>
      <c r="X12" s="123">
        <f>'2020'!Z12-'[3]Лист1'!Y10</f>
        <v>0</v>
      </c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40">
        <f aca="true" t="shared" si="5" ref="AM12:AM75">SUM(O12:AL12)</f>
        <v>-155817.25</v>
      </c>
      <c r="AN12" s="140">
        <f aca="true" t="shared" si="6" ref="AN12:AN75">H12+B12-AM12</f>
        <v>1895815.25</v>
      </c>
      <c r="AO12" s="140"/>
      <c r="AP12" s="140"/>
      <c r="AQ12" s="140">
        <v>0</v>
      </c>
      <c r="AR12" s="140">
        <v>0</v>
      </c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>
        <f aca="true" t="shared" si="7" ref="BG12:BG75">SUM(AS12:BE12)</f>
        <v>0</v>
      </c>
      <c r="BH12" s="140">
        <f t="shared" si="1"/>
        <v>11318039</v>
      </c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>
        <f aca="true" t="shared" si="8" ref="CA12:CA75">SUM(BI12:BZ12)</f>
        <v>0</v>
      </c>
      <c r="CB12" s="140">
        <f t="shared" si="2"/>
        <v>55887.76999999996</v>
      </c>
      <c r="CC12" s="140">
        <f t="shared" si="3"/>
        <v>-155817.25</v>
      </c>
      <c r="CD12" s="140">
        <f t="shared" si="3"/>
        <v>13269742.02</v>
      </c>
      <c r="CE12" s="141"/>
      <c r="CF12" s="142">
        <f aca="true" t="shared" si="9" ref="CF12:CF75">K12+L12+M12</f>
        <v>15250461.45</v>
      </c>
      <c r="CG12" s="143">
        <f>K12+M12+B12+C12+E12+F12+G12+L12+D12</f>
        <v>15306349.219999999</v>
      </c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>
        <f aca="true" t="shared" si="10" ref="CZ12:CZ75">SUM(CJ12:CY12)</f>
        <v>0</v>
      </c>
      <c r="DA12" s="147">
        <f t="shared" si="4"/>
        <v>2192424.4499999993</v>
      </c>
    </row>
    <row r="13" spans="1:105" s="144" customFormat="1" ht="27" customHeight="1">
      <c r="A13" s="223" t="s">
        <v>3</v>
      </c>
      <c r="B13" s="123">
        <f>'[2]Лист1'!AJ11</f>
        <v>0</v>
      </c>
      <c r="C13" s="123">
        <f>'[2]Лист1'!BC11</f>
        <v>0</v>
      </c>
      <c r="D13" s="123"/>
      <c r="E13" s="123"/>
      <c r="F13" s="123"/>
      <c r="G13" s="123">
        <v>38884.369999999995</v>
      </c>
      <c r="H13" s="216">
        <v>6153223.2</v>
      </c>
      <c r="I13" s="216">
        <v>19330055.799999997</v>
      </c>
      <c r="J13" s="123"/>
      <c r="K13" s="123">
        <f t="shared" si="0"/>
        <v>25483278.999999996</v>
      </c>
      <c r="L13" s="123">
        <v>2511861.5700000003</v>
      </c>
      <c r="M13" s="123"/>
      <c r="N13" s="123"/>
      <c r="O13" s="123">
        <f>'2020'!Q13-'[3]Лист1'!P11</f>
        <v>0</v>
      </c>
      <c r="P13" s="123">
        <f>'2020'!R13-'[3]Лист1'!Q11</f>
        <v>0</v>
      </c>
      <c r="Q13" s="123">
        <f>'2020'!S13-'[3]Лист1'!R11</f>
        <v>-2950</v>
      </c>
      <c r="R13" s="123">
        <f>'2020'!T13-'[3]Лист1'!S11</f>
        <v>0</v>
      </c>
      <c r="S13" s="123">
        <f>'2020'!U13-'[3]Лист1'!T11</f>
        <v>0</v>
      </c>
      <c r="T13" s="123">
        <f>'2020'!V13-'[3]Лист1'!U11</f>
        <v>0</v>
      </c>
      <c r="U13" s="123">
        <f>'2020'!W13-'[3]Лист1'!V11</f>
        <v>-374861.07</v>
      </c>
      <c r="V13" s="123">
        <f>'2020'!X13-'[3]Лист1'!W11</f>
        <v>0</v>
      </c>
      <c r="W13" s="123">
        <f>'2020'!Y13-'[3]Лист1'!X11</f>
        <v>0</v>
      </c>
      <c r="X13" s="123">
        <f>'2020'!Z13-'[3]Лист1'!Y11</f>
        <v>-778177.05</v>
      </c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40">
        <f t="shared" si="5"/>
        <v>-1155988.12</v>
      </c>
      <c r="AN13" s="140">
        <f t="shared" si="6"/>
        <v>7309211.32</v>
      </c>
      <c r="AO13" s="140"/>
      <c r="AP13" s="140"/>
      <c r="AQ13" s="140">
        <v>0</v>
      </c>
      <c r="AR13" s="140">
        <v>0</v>
      </c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>
        <f t="shared" si="7"/>
        <v>0</v>
      </c>
      <c r="BH13" s="140">
        <f t="shared" si="1"/>
        <v>19330055.799999997</v>
      </c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>
        <f t="shared" si="8"/>
        <v>0</v>
      </c>
      <c r="CB13" s="140">
        <f t="shared" si="2"/>
        <v>38884.369999999995</v>
      </c>
      <c r="CC13" s="140">
        <f t="shared" si="3"/>
        <v>-1155988.12</v>
      </c>
      <c r="CD13" s="140">
        <f t="shared" si="3"/>
        <v>26678151.49</v>
      </c>
      <c r="CE13" s="141"/>
      <c r="CF13" s="142">
        <f t="shared" si="9"/>
        <v>27995140.569999997</v>
      </c>
      <c r="CG13" s="143">
        <f>K13+M13+B13+C13+E13+F13+G13+L13+D13</f>
        <v>28034024.939999998</v>
      </c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>
        <f t="shared" si="10"/>
        <v>0</v>
      </c>
      <c r="DA13" s="147">
        <f t="shared" si="4"/>
        <v>2511861.5700000003</v>
      </c>
    </row>
    <row r="14" spans="1:105" s="144" customFormat="1" ht="29.25" customHeight="1">
      <c r="A14" s="223" t="s">
        <v>4</v>
      </c>
      <c r="B14" s="123">
        <v>187195.6799999997</v>
      </c>
      <c r="C14" s="123">
        <v>0</v>
      </c>
      <c r="D14" s="123">
        <v>19792</v>
      </c>
      <c r="E14" s="123"/>
      <c r="F14" s="123"/>
      <c r="G14" s="123">
        <v>17758.910000000003</v>
      </c>
      <c r="H14" s="216">
        <v>3591854</v>
      </c>
      <c r="I14" s="216">
        <v>18886488</v>
      </c>
      <c r="J14" s="123"/>
      <c r="K14" s="123">
        <f t="shared" si="0"/>
        <v>22478342</v>
      </c>
      <c r="L14" s="123">
        <v>812453</v>
      </c>
      <c r="M14" s="123"/>
      <c r="N14" s="123"/>
      <c r="O14" s="123">
        <f>'2020'!Q14-'[3]Лист1'!P12</f>
        <v>0</v>
      </c>
      <c r="P14" s="123">
        <f>'2020'!R14-'[3]Лист1'!Q12</f>
        <v>0</v>
      </c>
      <c r="Q14" s="123">
        <f>'2020'!S14-'[3]Лист1'!R12</f>
        <v>-19260.74</v>
      </c>
      <c r="R14" s="123">
        <f>'2020'!T14-'[3]Лист1'!S12</f>
        <v>0</v>
      </c>
      <c r="S14" s="123">
        <f>'2020'!U14-'[3]Лист1'!T12</f>
        <v>0</v>
      </c>
      <c r="T14" s="123">
        <f>'2020'!V14-'[3]Лист1'!U12</f>
        <v>0</v>
      </c>
      <c r="U14" s="123">
        <f>'2020'!W14-'[3]Лист1'!V12</f>
        <v>264170.69999999995</v>
      </c>
      <c r="V14" s="123">
        <f>'2020'!X14-'[3]Лист1'!W12</f>
        <v>37100</v>
      </c>
      <c r="W14" s="123">
        <f>'2020'!Y14-'[3]Лист1'!X12</f>
        <v>0</v>
      </c>
      <c r="X14" s="123">
        <f>'2020'!Z14-'[3]Лист1'!Y12</f>
        <v>1332258.03</v>
      </c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40">
        <f t="shared" si="5"/>
        <v>1614267.99</v>
      </c>
      <c r="AN14" s="140">
        <f t="shared" si="6"/>
        <v>2164781.6899999995</v>
      </c>
      <c r="AO14" s="140"/>
      <c r="AP14" s="140"/>
      <c r="AQ14" s="140">
        <v>0</v>
      </c>
      <c r="AR14" s="140">
        <v>0</v>
      </c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>
        <f t="shared" si="7"/>
        <v>0</v>
      </c>
      <c r="BH14" s="140">
        <f t="shared" si="1"/>
        <v>18886488</v>
      </c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>
        <f t="shared" si="8"/>
        <v>0</v>
      </c>
      <c r="CB14" s="140">
        <f t="shared" si="2"/>
        <v>17758.910000000003</v>
      </c>
      <c r="CC14" s="140">
        <f t="shared" si="3"/>
        <v>1614267.99</v>
      </c>
      <c r="CD14" s="140">
        <f t="shared" si="3"/>
        <v>21069028.599999998</v>
      </c>
      <c r="CE14" s="141"/>
      <c r="CF14" s="142">
        <f t="shared" si="9"/>
        <v>23290795</v>
      </c>
      <c r="CG14" s="143">
        <f aca="true" t="shared" si="11" ref="CG14:CG20">K14+M14+B14+C14+E14+F14+G14+L14+D14</f>
        <v>23515541.59</v>
      </c>
      <c r="CJ14" s="145"/>
      <c r="CK14" s="145"/>
      <c r="CL14" s="145"/>
      <c r="CM14" s="145"/>
      <c r="CN14" s="145"/>
      <c r="CO14" s="145"/>
      <c r="CP14" s="145"/>
      <c r="CQ14" s="145"/>
      <c r="CR14" s="145"/>
      <c r="CS14" s="170"/>
      <c r="CT14" s="145"/>
      <c r="CU14" s="145"/>
      <c r="CV14" s="145"/>
      <c r="CW14" s="145"/>
      <c r="CX14" s="145"/>
      <c r="CY14" s="145"/>
      <c r="CZ14" s="145">
        <f t="shared" si="10"/>
        <v>0</v>
      </c>
      <c r="DA14" s="147">
        <f t="shared" si="4"/>
        <v>832245</v>
      </c>
    </row>
    <row r="15" spans="1:105" s="166" customFormat="1" ht="15">
      <c r="A15" s="224" t="s">
        <v>5</v>
      </c>
      <c r="B15" s="123">
        <v>0</v>
      </c>
      <c r="C15" s="123">
        <v>0</v>
      </c>
      <c r="D15" s="123"/>
      <c r="E15" s="123"/>
      <c r="F15" s="123"/>
      <c r="G15" s="123">
        <v>109287.59999999998</v>
      </c>
      <c r="H15" s="216">
        <v>3106845.2</v>
      </c>
      <c r="I15" s="216">
        <v>20838206.799999993</v>
      </c>
      <c r="J15" s="123"/>
      <c r="K15" s="123">
        <f t="shared" si="0"/>
        <v>23945051.999999993</v>
      </c>
      <c r="L15" s="123">
        <v>1956956.3000000007</v>
      </c>
      <c r="M15" s="123"/>
      <c r="N15" s="123"/>
      <c r="O15" s="123">
        <f>'2020'!Q15-'[3]Лист1'!P13</f>
        <v>0</v>
      </c>
      <c r="P15" s="123">
        <f>'2020'!R15-'[3]Лист1'!Q13</f>
        <v>0</v>
      </c>
      <c r="Q15" s="123">
        <f>'2020'!S15-'[3]Лист1'!R13</f>
        <v>0</v>
      </c>
      <c r="R15" s="123">
        <f>'2020'!T15-'[3]Лист1'!S13</f>
        <v>0</v>
      </c>
      <c r="S15" s="123">
        <f>'2020'!U15-'[3]Лист1'!T13</f>
        <v>0</v>
      </c>
      <c r="T15" s="123">
        <f>'2020'!V15-'[3]Лист1'!U13</f>
        <v>0</v>
      </c>
      <c r="U15" s="123">
        <f>'2020'!W15-'[3]Лист1'!V13</f>
        <v>-91619.06</v>
      </c>
      <c r="V15" s="123">
        <f>'2020'!X15-'[3]Лист1'!W13</f>
        <v>0</v>
      </c>
      <c r="W15" s="123">
        <f>'2020'!Y15-'[3]Лист1'!X13</f>
        <v>0</v>
      </c>
      <c r="X15" s="123">
        <f>'2020'!Z15-'[3]Лист1'!Y13</f>
        <v>-42933.7</v>
      </c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40">
        <f t="shared" si="5"/>
        <v>-134552.76</v>
      </c>
      <c r="AN15" s="140">
        <f t="shared" si="6"/>
        <v>3241397.96</v>
      </c>
      <c r="AO15" s="140"/>
      <c r="AP15" s="140"/>
      <c r="AQ15" s="140">
        <v>0</v>
      </c>
      <c r="AR15" s="140">
        <v>0</v>
      </c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>
        <f t="shared" si="7"/>
        <v>0</v>
      </c>
      <c r="BH15" s="140">
        <f t="shared" si="1"/>
        <v>20838206.799999993</v>
      </c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>
        <f t="shared" si="8"/>
        <v>0</v>
      </c>
      <c r="CB15" s="140">
        <f t="shared" si="2"/>
        <v>109287.59999999998</v>
      </c>
      <c r="CC15" s="140">
        <f t="shared" si="3"/>
        <v>-134552.76</v>
      </c>
      <c r="CD15" s="140">
        <f t="shared" si="3"/>
        <v>24188892.359999996</v>
      </c>
      <c r="CE15" s="141"/>
      <c r="CF15" s="142">
        <f t="shared" si="9"/>
        <v>25902008.299999993</v>
      </c>
      <c r="CG15" s="143">
        <f t="shared" si="11"/>
        <v>26011295.899999995</v>
      </c>
      <c r="CH15" s="144"/>
      <c r="CI15" s="144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>
        <f t="shared" si="10"/>
        <v>0</v>
      </c>
      <c r="DA15" s="147">
        <f t="shared" si="4"/>
        <v>1956956.3000000007</v>
      </c>
    </row>
    <row r="16" spans="1:105" s="144" customFormat="1" ht="12" customHeight="1">
      <c r="A16" s="223" t="s">
        <v>6</v>
      </c>
      <c r="B16" s="123">
        <v>0</v>
      </c>
      <c r="C16" s="123">
        <v>0</v>
      </c>
      <c r="D16" s="123"/>
      <c r="E16" s="123"/>
      <c r="F16" s="123"/>
      <c r="G16" s="123">
        <v>6576.169999999998</v>
      </c>
      <c r="H16" s="216">
        <v>3388729.1</v>
      </c>
      <c r="I16" s="216">
        <v>11306052.899999997</v>
      </c>
      <c r="J16" s="123"/>
      <c r="K16" s="123">
        <f t="shared" si="0"/>
        <v>14694781.999999996</v>
      </c>
      <c r="L16" s="123">
        <v>1003302.5899999999</v>
      </c>
      <c r="M16" s="123"/>
      <c r="N16" s="123"/>
      <c r="O16" s="123">
        <f>'2020'!Q16-'[3]Лист1'!P14</f>
        <v>0</v>
      </c>
      <c r="P16" s="123">
        <f>'2020'!R16-'[3]Лист1'!Q14</f>
        <v>0</v>
      </c>
      <c r="Q16" s="123">
        <f>'2020'!S16-'[3]Лист1'!R14</f>
        <v>0</v>
      </c>
      <c r="R16" s="123">
        <f>'2020'!T16-'[3]Лист1'!S14</f>
        <v>0</v>
      </c>
      <c r="S16" s="123">
        <f>'2020'!U16-'[3]Лист1'!T14</f>
        <v>0</v>
      </c>
      <c r="T16" s="123">
        <f>'2020'!V16-'[3]Лист1'!U14</f>
        <v>0</v>
      </c>
      <c r="U16" s="123">
        <f>'2020'!W16-'[3]Лист1'!V14</f>
        <v>-555112</v>
      </c>
      <c r="V16" s="123">
        <f>'2020'!X16-'[3]Лист1'!W14</f>
        <v>0</v>
      </c>
      <c r="W16" s="123">
        <f>'2020'!Y16-'[3]Лист1'!X14</f>
        <v>-779395.39</v>
      </c>
      <c r="X16" s="123">
        <f>'2020'!Z16-'[3]Лист1'!Y14</f>
        <v>0</v>
      </c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40">
        <f t="shared" si="5"/>
        <v>-1334507.3900000001</v>
      </c>
      <c r="AN16" s="140">
        <f t="shared" si="6"/>
        <v>4723236.49</v>
      </c>
      <c r="AO16" s="140"/>
      <c r="AP16" s="140"/>
      <c r="AQ16" s="140">
        <v>0</v>
      </c>
      <c r="AR16" s="140">
        <v>0</v>
      </c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>
        <f t="shared" si="7"/>
        <v>0</v>
      </c>
      <c r="BH16" s="140">
        <f t="shared" si="1"/>
        <v>11306052.899999997</v>
      </c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>
        <f t="shared" si="8"/>
        <v>0</v>
      </c>
      <c r="CB16" s="140">
        <f t="shared" si="2"/>
        <v>6576.169999999998</v>
      </c>
      <c r="CC16" s="140">
        <f t="shared" si="3"/>
        <v>-1334507.3900000001</v>
      </c>
      <c r="CD16" s="140">
        <f t="shared" si="3"/>
        <v>16035865.559999997</v>
      </c>
      <c r="CE16" s="141"/>
      <c r="CF16" s="142">
        <f t="shared" si="9"/>
        <v>15698084.589999996</v>
      </c>
      <c r="CG16" s="143">
        <f t="shared" si="11"/>
        <v>15704660.759999996</v>
      </c>
      <c r="CJ16" s="145"/>
      <c r="CK16" s="145"/>
      <c r="CL16" s="145"/>
      <c r="CM16" s="145"/>
      <c r="CN16" s="145"/>
      <c r="CO16" s="145"/>
      <c r="CP16" s="145"/>
      <c r="CQ16" s="145"/>
      <c r="CR16" s="145"/>
      <c r="CS16" s="170"/>
      <c r="CT16" s="145"/>
      <c r="CU16" s="145"/>
      <c r="CV16" s="145"/>
      <c r="CW16" s="145"/>
      <c r="CX16" s="145"/>
      <c r="CY16" s="145"/>
      <c r="CZ16" s="145">
        <f t="shared" si="10"/>
        <v>0</v>
      </c>
      <c r="DA16" s="147">
        <f t="shared" si="4"/>
        <v>1003302.5899999999</v>
      </c>
    </row>
    <row r="17" spans="1:105" s="172" customFormat="1" ht="25.5" customHeight="1">
      <c r="A17" s="225" t="s">
        <v>120</v>
      </c>
      <c r="B17" s="190">
        <v>0</v>
      </c>
      <c r="C17" s="190">
        <v>0</v>
      </c>
      <c r="D17" s="190"/>
      <c r="E17" s="190"/>
      <c r="F17" s="190"/>
      <c r="G17" s="190">
        <v>530139.02</v>
      </c>
      <c r="H17" s="216">
        <v>5679377</v>
      </c>
      <c r="I17" s="177">
        <v>29256720</v>
      </c>
      <c r="J17" s="190"/>
      <c r="K17" s="190">
        <f t="shared" si="0"/>
        <v>34936097</v>
      </c>
      <c r="L17" s="190">
        <v>1677717</v>
      </c>
      <c r="M17" s="190"/>
      <c r="N17" s="190"/>
      <c r="O17" s="123">
        <f>'2020'!Q17-'[3]Лист1'!P15</f>
        <v>0</v>
      </c>
      <c r="P17" s="123">
        <f>'2020'!R17-'[3]Лист1'!Q15</f>
        <v>0</v>
      </c>
      <c r="Q17" s="123">
        <f>'2020'!S17-'[3]Лист1'!R15</f>
        <v>0</v>
      </c>
      <c r="R17" s="123">
        <f>'2020'!T17-'[3]Лист1'!S15</f>
        <v>0</v>
      </c>
      <c r="S17" s="123">
        <f>'2020'!U17-'[3]Лист1'!T15</f>
        <v>0</v>
      </c>
      <c r="T17" s="123">
        <f>'2020'!V17-'[3]Лист1'!U15</f>
        <v>0</v>
      </c>
      <c r="U17" s="123">
        <f>'2020'!W17-'[3]Лист1'!V15</f>
        <v>-488777.6</v>
      </c>
      <c r="V17" s="123">
        <f>'2020'!X17-'[3]Лист1'!W15</f>
        <v>0</v>
      </c>
      <c r="W17" s="123">
        <f>'2020'!Y17-'[3]Лист1'!X15</f>
        <v>0</v>
      </c>
      <c r="X17" s="123">
        <f>'2020'!Z17-'[3]Лист1'!Y15</f>
        <v>-500424.81</v>
      </c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40">
        <f t="shared" si="5"/>
        <v>-989202.4099999999</v>
      </c>
      <c r="AN17" s="140">
        <f t="shared" si="6"/>
        <v>6668579.41</v>
      </c>
      <c r="AO17" s="147"/>
      <c r="AP17" s="147"/>
      <c r="AQ17" s="140">
        <v>0</v>
      </c>
      <c r="AR17" s="140">
        <v>0</v>
      </c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0">
        <f t="shared" si="7"/>
        <v>0</v>
      </c>
      <c r="BH17" s="140">
        <f t="shared" si="1"/>
        <v>29256720</v>
      </c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0">
        <f t="shared" si="8"/>
        <v>0</v>
      </c>
      <c r="CB17" s="140">
        <f t="shared" si="2"/>
        <v>530139.02</v>
      </c>
      <c r="CC17" s="140">
        <f t="shared" si="3"/>
        <v>-989202.4099999999</v>
      </c>
      <c r="CD17" s="140">
        <f t="shared" si="3"/>
        <v>36455438.43</v>
      </c>
      <c r="CE17" s="141"/>
      <c r="CF17" s="142">
        <f t="shared" si="9"/>
        <v>36613814</v>
      </c>
      <c r="CG17" s="143">
        <f>K17+M17+B17+C17+E17+F17+G17+L17+D17</f>
        <v>37143953.02</v>
      </c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5">
        <f t="shared" si="10"/>
        <v>0</v>
      </c>
      <c r="DA17" s="147">
        <f t="shared" si="4"/>
        <v>1677717</v>
      </c>
    </row>
    <row r="18" spans="1:105" s="144" customFormat="1" ht="12.75">
      <c r="A18" s="226" t="s">
        <v>7</v>
      </c>
      <c r="B18" s="123">
        <v>0</v>
      </c>
      <c r="C18" s="123">
        <v>0</v>
      </c>
      <c r="D18" s="123"/>
      <c r="E18" s="123"/>
      <c r="F18" s="123"/>
      <c r="G18" s="123">
        <v>80219.71999999997</v>
      </c>
      <c r="H18" s="216">
        <v>3404218.5</v>
      </c>
      <c r="I18" s="216">
        <v>21806618.499999996</v>
      </c>
      <c r="J18" s="123"/>
      <c r="K18" s="123">
        <f t="shared" si="0"/>
        <v>25210836.999999996</v>
      </c>
      <c r="L18" s="123">
        <v>3080048</v>
      </c>
      <c r="M18" s="123"/>
      <c r="N18" s="123"/>
      <c r="O18" s="123">
        <f>'2020'!Q18-'[3]Лист1'!P16</f>
        <v>0</v>
      </c>
      <c r="P18" s="123">
        <f>'2020'!R18-'[3]Лист1'!Q16</f>
        <v>0</v>
      </c>
      <c r="Q18" s="123">
        <f>'2020'!S18-'[3]Лист1'!R16</f>
        <v>0</v>
      </c>
      <c r="R18" s="123">
        <f>'2020'!T18-'[3]Лист1'!S16</f>
        <v>0</v>
      </c>
      <c r="S18" s="123">
        <f>'2020'!U18-'[3]Лист1'!T16</f>
        <v>0</v>
      </c>
      <c r="T18" s="123">
        <f>'2020'!V18-'[3]Лист1'!U16</f>
        <v>0</v>
      </c>
      <c r="U18" s="123">
        <f>'2020'!W18-'[3]Лист1'!V16</f>
        <v>-135035.38</v>
      </c>
      <c r="V18" s="123">
        <f>'2020'!X18-'[3]Лист1'!W16</f>
        <v>0</v>
      </c>
      <c r="W18" s="123">
        <f>'2020'!Y18-'[3]Лист1'!X16</f>
        <v>0</v>
      </c>
      <c r="X18" s="123">
        <f>'2020'!Z18-'[3]Лист1'!Y16</f>
        <v>-616790.06</v>
      </c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40">
        <f t="shared" si="5"/>
        <v>-751825.4400000001</v>
      </c>
      <c r="AN18" s="140">
        <f t="shared" si="6"/>
        <v>4156043.94</v>
      </c>
      <c r="AO18" s="140"/>
      <c r="AP18" s="140"/>
      <c r="AQ18" s="140">
        <v>0</v>
      </c>
      <c r="AR18" s="140">
        <v>0</v>
      </c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>
        <f t="shared" si="7"/>
        <v>0</v>
      </c>
      <c r="BH18" s="140">
        <f t="shared" si="1"/>
        <v>21806618.499999996</v>
      </c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>
        <f t="shared" si="8"/>
        <v>0</v>
      </c>
      <c r="CB18" s="140">
        <f t="shared" si="2"/>
        <v>80219.71999999997</v>
      </c>
      <c r="CC18" s="140">
        <f t="shared" si="3"/>
        <v>-751825.4400000001</v>
      </c>
      <c r="CD18" s="140">
        <f t="shared" si="3"/>
        <v>26042882.159999996</v>
      </c>
      <c r="CE18" s="141"/>
      <c r="CF18" s="142">
        <f t="shared" si="9"/>
        <v>28290884.999999996</v>
      </c>
      <c r="CG18" s="143">
        <f t="shared" si="11"/>
        <v>28371104.719999995</v>
      </c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>
        <f t="shared" si="10"/>
        <v>0</v>
      </c>
      <c r="DA18" s="147">
        <f t="shared" si="4"/>
        <v>3080048</v>
      </c>
    </row>
    <row r="19" spans="1:125" s="144" customFormat="1" ht="33.75" customHeight="1">
      <c r="A19" s="227" t="s">
        <v>8</v>
      </c>
      <c r="B19" s="123">
        <f>'[2]Лист1'!AJ17</f>
        <v>129157.97999999952</v>
      </c>
      <c r="C19" s="123">
        <f>'[2]Лист1'!BC17</f>
        <v>0</v>
      </c>
      <c r="D19" s="123">
        <v>101484</v>
      </c>
      <c r="E19" s="123"/>
      <c r="F19" s="123"/>
      <c r="G19" s="123">
        <v>214801.60999999993</v>
      </c>
      <c r="H19" s="216">
        <v>2327325.2</v>
      </c>
      <c r="I19" s="216">
        <v>16137453.200000003</v>
      </c>
      <c r="J19" s="123"/>
      <c r="K19" s="123">
        <f t="shared" si="0"/>
        <v>18464778.400000002</v>
      </c>
      <c r="L19" s="123">
        <v>2343675</v>
      </c>
      <c r="M19" s="123"/>
      <c r="N19" s="123"/>
      <c r="O19" s="123">
        <f>'2020'!Q19-'[3]Лист1'!P17</f>
        <v>0</v>
      </c>
      <c r="P19" s="123">
        <f>'2020'!R19-'[3]Лист1'!Q17</f>
        <v>0</v>
      </c>
      <c r="Q19" s="123">
        <f>'2020'!S19-'[3]Лист1'!R17</f>
        <v>0</v>
      </c>
      <c r="R19" s="123">
        <f>'2020'!T19-'[3]Лист1'!S17</f>
        <v>0</v>
      </c>
      <c r="S19" s="123">
        <f>'2020'!U19-'[3]Лист1'!T17</f>
        <v>0</v>
      </c>
      <c r="T19" s="123">
        <f>'2020'!V19-'[3]Лист1'!U17</f>
        <v>0</v>
      </c>
      <c r="U19" s="123">
        <f>'2020'!W19-'[3]Лист1'!V17</f>
        <v>-196566.81</v>
      </c>
      <c r="V19" s="123">
        <f>'2020'!X19-'[3]Лист1'!W17</f>
        <v>0</v>
      </c>
      <c r="W19" s="123">
        <f>'2020'!Y19-'[3]Лист1'!X17</f>
        <v>0</v>
      </c>
      <c r="X19" s="123">
        <f>'2020'!Z19-'[3]Лист1'!Y17</f>
        <v>-220798.45</v>
      </c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40">
        <f t="shared" si="5"/>
        <v>-417365.26</v>
      </c>
      <c r="AN19" s="140">
        <f t="shared" si="6"/>
        <v>2873848.4399999995</v>
      </c>
      <c r="AO19" s="140"/>
      <c r="AP19" s="140"/>
      <c r="AQ19" s="140">
        <v>0</v>
      </c>
      <c r="AR19" s="140">
        <v>0</v>
      </c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>
        <f t="shared" si="7"/>
        <v>0</v>
      </c>
      <c r="BH19" s="140">
        <f t="shared" si="1"/>
        <v>16137453.200000003</v>
      </c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>
        <f t="shared" si="8"/>
        <v>0</v>
      </c>
      <c r="CB19" s="140">
        <f t="shared" si="2"/>
        <v>214801.60999999993</v>
      </c>
      <c r="CC19" s="140">
        <f t="shared" si="3"/>
        <v>-417365.26</v>
      </c>
      <c r="CD19" s="140">
        <f t="shared" si="3"/>
        <v>19226103.25</v>
      </c>
      <c r="CE19" s="141"/>
      <c r="CF19" s="142">
        <f t="shared" si="9"/>
        <v>20808453.400000002</v>
      </c>
      <c r="CG19" s="143">
        <f t="shared" si="11"/>
        <v>21253896.990000002</v>
      </c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>
        <f t="shared" si="10"/>
        <v>0</v>
      </c>
      <c r="DA19" s="147">
        <f t="shared" si="4"/>
        <v>2445159</v>
      </c>
      <c r="DR19" s="143">
        <f>AS19+AU19</f>
        <v>0</v>
      </c>
      <c r="DS19" s="143">
        <f>BG19-DR19</f>
        <v>0</v>
      </c>
      <c r="DT19" s="174" t="e">
        <f>DR19/BG19</f>
        <v>#DIV/0!</v>
      </c>
      <c r="DU19" s="174" t="e">
        <f>DS19/BG19</f>
        <v>#DIV/0!</v>
      </c>
    </row>
    <row r="20" spans="1:105" s="144" customFormat="1" ht="13.5" customHeight="1">
      <c r="A20" s="223" t="s">
        <v>123</v>
      </c>
      <c r="B20" s="123">
        <v>502034.4399999995</v>
      </c>
      <c r="C20" s="123">
        <v>0</v>
      </c>
      <c r="D20" s="123"/>
      <c r="E20" s="123"/>
      <c r="F20" s="123"/>
      <c r="G20" s="123">
        <v>26032.11</v>
      </c>
      <c r="H20" s="216">
        <v>8833228.6</v>
      </c>
      <c r="I20" s="216">
        <v>23146533.4</v>
      </c>
      <c r="J20" s="123"/>
      <c r="K20" s="123">
        <f t="shared" si="0"/>
        <v>31979762</v>
      </c>
      <c r="L20" s="123">
        <v>5029897.359999999</v>
      </c>
      <c r="M20" s="123"/>
      <c r="N20" s="123"/>
      <c r="O20" s="123">
        <f>'2020'!Q20-'[3]Лист1'!P18</f>
        <v>0</v>
      </c>
      <c r="P20" s="123">
        <f>'2020'!R20-'[3]Лист1'!Q18</f>
        <v>0</v>
      </c>
      <c r="Q20" s="123">
        <f>'2020'!S20-'[3]Лист1'!R18</f>
        <v>0</v>
      </c>
      <c r="R20" s="123">
        <f>'2020'!T20-'[3]Лист1'!S18</f>
        <v>0</v>
      </c>
      <c r="S20" s="123">
        <f>'2020'!U20-'[3]Лист1'!T18</f>
        <v>0</v>
      </c>
      <c r="T20" s="123">
        <f>'2020'!V20-'[3]Лист1'!U18</f>
        <v>0</v>
      </c>
      <c r="U20" s="123">
        <f>'2020'!W20-'[3]Лист1'!V18</f>
        <v>-360886.95</v>
      </c>
      <c r="V20" s="123">
        <f>'2020'!X20-'[3]Лист1'!W18</f>
        <v>0</v>
      </c>
      <c r="W20" s="123">
        <f>'2020'!Y20-'[3]Лист1'!X18</f>
        <v>0</v>
      </c>
      <c r="X20" s="123">
        <f>'2020'!Z20-'[3]Лист1'!Y18</f>
        <v>0</v>
      </c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40">
        <f t="shared" si="5"/>
        <v>-360886.95</v>
      </c>
      <c r="AN20" s="140">
        <f t="shared" si="6"/>
        <v>9696149.989999998</v>
      </c>
      <c r="AO20" s="140"/>
      <c r="AP20" s="140"/>
      <c r="AQ20" s="140">
        <v>0</v>
      </c>
      <c r="AR20" s="140">
        <v>0</v>
      </c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>
        <f t="shared" si="7"/>
        <v>0</v>
      </c>
      <c r="BH20" s="140">
        <f t="shared" si="1"/>
        <v>23146533.4</v>
      </c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>
        <f t="shared" si="8"/>
        <v>0</v>
      </c>
      <c r="CB20" s="140">
        <f t="shared" si="2"/>
        <v>26032.11</v>
      </c>
      <c r="CC20" s="140">
        <f t="shared" si="3"/>
        <v>-360886.95</v>
      </c>
      <c r="CD20" s="140">
        <f t="shared" si="3"/>
        <v>32868715.499999996</v>
      </c>
      <c r="CE20" s="141"/>
      <c r="CF20" s="142">
        <f t="shared" si="9"/>
        <v>37009659.36</v>
      </c>
      <c r="CG20" s="143">
        <f t="shared" si="11"/>
        <v>37537725.91</v>
      </c>
      <c r="CH20" s="143">
        <f>CG20-CF20</f>
        <v>528066.549999997</v>
      </c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>
        <f t="shared" si="10"/>
        <v>0</v>
      </c>
      <c r="DA20" s="147">
        <f t="shared" si="4"/>
        <v>5029897.359999999</v>
      </c>
    </row>
    <row r="21" spans="1:105" s="144" customFormat="1" ht="12.75">
      <c r="A21" s="223" t="s">
        <v>9</v>
      </c>
      <c r="B21" s="123">
        <v>93196.61999999918</v>
      </c>
      <c r="C21" s="123">
        <v>0</v>
      </c>
      <c r="D21" s="123"/>
      <c r="E21" s="123"/>
      <c r="F21" s="123"/>
      <c r="G21" s="123">
        <v>313035.95999999996</v>
      </c>
      <c r="H21" s="216">
        <v>4184260.2</v>
      </c>
      <c r="I21" s="216">
        <v>22478166.800000004</v>
      </c>
      <c r="J21" s="123"/>
      <c r="K21" s="123">
        <f t="shared" si="0"/>
        <v>26662427.000000004</v>
      </c>
      <c r="L21" s="123">
        <v>3624113.5999999978</v>
      </c>
      <c r="M21" s="123"/>
      <c r="N21" s="123"/>
      <c r="O21" s="123">
        <f>'2020'!Q21-'[3]Лист1'!P19</f>
        <v>0</v>
      </c>
      <c r="P21" s="123">
        <f>'2020'!R21-'[3]Лист1'!Q19</f>
        <v>0</v>
      </c>
      <c r="Q21" s="123">
        <f>'2020'!S21-'[3]Лист1'!R19</f>
        <v>-2374.77</v>
      </c>
      <c r="R21" s="123">
        <f>'2020'!T21-'[3]Лист1'!S19</f>
        <v>0</v>
      </c>
      <c r="S21" s="123">
        <f>'2020'!U21-'[3]Лист1'!T19</f>
        <v>0</v>
      </c>
      <c r="T21" s="123">
        <f>'2020'!V21-'[3]Лист1'!U19</f>
        <v>0</v>
      </c>
      <c r="U21" s="123">
        <f>'2020'!W21-'[3]Лист1'!V19</f>
        <v>-724477.12</v>
      </c>
      <c r="V21" s="123">
        <f>'2020'!X21-'[3]Лист1'!W19</f>
        <v>0</v>
      </c>
      <c r="W21" s="123">
        <f>'2020'!Y21-'[3]Лист1'!X19</f>
        <v>0</v>
      </c>
      <c r="X21" s="123">
        <f>'2020'!Z21-'[3]Лист1'!Y19</f>
        <v>-1068356.81</v>
      </c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40">
        <f t="shared" si="5"/>
        <v>-1795208.7000000002</v>
      </c>
      <c r="AN21" s="140">
        <f t="shared" si="6"/>
        <v>6072665.52</v>
      </c>
      <c r="AO21" s="140"/>
      <c r="AP21" s="140"/>
      <c r="AQ21" s="140">
        <v>0</v>
      </c>
      <c r="AR21" s="140">
        <v>0</v>
      </c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>
        <f t="shared" si="7"/>
        <v>0</v>
      </c>
      <c r="BH21" s="140">
        <f t="shared" si="1"/>
        <v>22478166.800000004</v>
      </c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>
        <f t="shared" si="8"/>
        <v>0</v>
      </c>
      <c r="CB21" s="140">
        <f t="shared" si="2"/>
        <v>313035.95999999996</v>
      </c>
      <c r="CC21" s="140">
        <f t="shared" si="3"/>
        <v>-1795208.7000000002</v>
      </c>
      <c r="CD21" s="140">
        <f t="shared" si="3"/>
        <v>28863868.280000005</v>
      </c>
      <c r="CE21" s="141"/>
      <c r="CF21" s="142">
        <f t="shared" si="9"/>
        <v>30286540.6</v>
      </c>
      <c r="CG21" s="143">
        <f>K21+M21+B21+C21+E21+F21+G21+L21</f>
        <v>30692773.180000003</v>
      </c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>
        <f t="shared" si="10"/>
        <v>0</v>
      </c>
      <c r="DA21" s="147">
        <f t="shared" si="4"/>
        <v>3624113.5999999978</v>
      </c>
    </row>
    <row r="22" spans="1:105" s="144" customFormat="1" ht="12.75">
      <c r="A22" s="223" t="s">
        <v>10</v>
      </c>
      <c r="B22" s="123">
        <v>0</v>
      </c>
      <c r="C22" s="123">
        <v>0</v>
      </c>
      <c r="D22" s="123">
        <v>60911</v>
      </c>
      <c r="E22" s="123"/>
      <c r="F22" s="123"/>
      <c r="G22" s="123">
        <v>373719.24</v>
      </c>
      <c r="H22" s="216">
        <v>5554449.6</v>
      </c>
      <c r="I22" s="216">
        <v>26123872.4</v>
      </c>
      <c r="J22" s="123"/>
      <c r="K22" s="123">
        <f t="shared" si="0"/>
        <v>31678322</v>
      </c>
      <c r="L22" s="123">
        <v>2815240.299999997</v>
      </c>
      <c r="M22" s="123"/>
      <c r="N22" s="123"/>
      <c r="O22" s="123">
        <f>'2020'!Q22-'[3]Лист1'!P20</f>
        <v>0</v>
      </c>
      <c r="P22" s="123">
        <f>'2020'!R22-'[3]Лист1'!Q20</f>
        <v>0</v>
      </c>
      <c r="Q22" s="123">
        <f>'2020'!S22-'[3]Лист1'!R20</f>
        <v>-200</v>
      </c>
      <c r="R22" s="123">
        <f>'2020'!T22-'[3]Лист1'!S20</f>
        <v>0</v>
      </c>
      <c r="S22" s="123">
        <f>'2020'!U22-'[3]Лист1'!T20</f>
        <v>-55072.8</v>
      </c>
      <c r="T22" s="123">
        <f>'2020'!V22-'[3]Лист1'!U20</f>
        <v>0</v>
      </c>
      <c r="U22" s="123">
        <f>'2020'!W22-'[3]Лист1'!V20</f>
        <v>-946416.72</v>
      </c>
      <c r="V22" s="123">
        <f>'2020'!X22-'[3]Лист1'!W20</f>
        <v>0</v>
      </c>
      <c r="W22" s="123">
        <f>'2020'!Y22-'[3]Лист1'!X20</f>
        <v>0</v>
      </c>
      <c r="X22" s="123">
        <f>'2020'!Z22-'[3]Лист1'!Y20</f>
        <v>-766604.74</v>
      </c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40">
        <f t="shared" si="5"/>
        <v>-1768294.26</v>
      </c>
      <c r="AN22" s="140">
        <f t="shared" si="6"/>
        <v>7322743.859999999</v>
      </c>
      <c r="AO22" s="140"/>
      <c r="AP22" s="140"/>
      <c r="AQ22" s="140">
        <v>0</v>
      </c>
      <c r="AR22" s="140">
        <v>0</v>
      </c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>
        <f t="shared" si="7"/>
        <v>0</v>
      </c>
      <c r="BH22" s="140">
        <f t="shared" si="1"/>
        <v>26123872.4</v>
      </c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>
        <f t="shared" si="8"/>
        <v>0</v>
      </c>
      <c r="CB22" s="140">
        <f t="shared" si="2"/>
        <v>373719.24</v>
      </c>
      <c r="CC22" s="140">
        <f t="shared" si="3"/>
        <v>-1768294.26</v>
      </c>
      <c r="CD22" s="140">
        <f t="shared" si="3"/>
        <v>33820335.5</v>
      </c>
      <c r="CE22" s="141"/>
      <c r="CF22" s="142">
        <f t="shared" si="9"/>
        <v>34493562.3</v>
      </c>
      <c r="CG22" s="143">
        <f>K22+M22+B22+C22+E22+F22+G22+L22+D22</f>
        <v>34928192.53999999</v>
      </c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>
        <f t="shared" si="10"/>
        <v>0</v>
      </c>
      <c r="DA22" s="147">
        <f t="shared" si="4"/>
        <v>2876151.299999997</v>
      </c>
    </row>
    <row r="23" spans="1:105" s="144" customFormat="1" ht="12.75">
      <c r="A23" s="223" t="s">
        <v>11</v>
      </c>
      <c r="B23" s="123"/>
      <c r="C23" s="123"/>
      <c r="D23" s="123"/>
      <c r="E23" s="123"/>
      <c r="F23" s="123"/>
      <c r="G23" s="123">
        <v>2545.5</v>
      </c>
      <c r="H23" s="216">
        <v>1803322</v>
      </c>
      <c r="I23" s="216">
        <v>9208809</v>
      </c>
      <c r="J23" s="123"/>
      <c r="K23" s="123">
        <f t="shared" si="0"/>
        <v>11012131</v>
      </c>
      <c r="L23" s="123">
        <v>1524975</v>
      </c>
      <c r="M23" s="123"/>
      <c r="N23" s="123"/>
      <c r="O23" s="123">
        <f>'2020'!Q23-'[3]Лист1'!P21</f>
        <v>0</v>
      </c>
      <c r="P23" s="123">
        <f>'2020'!R23-'[3]Лист1'!Q21</f>
        <v>0</v>
      </c>
      <c r="Q23" s="123">
        <f>'2020'!S23-'[3]Лист1'!R21</f>
        <v>0</v>
      </c>
      <c r="R23" s="123">
        <f>'2020'!T23-'[3]Лист1'!S21</f>
        <v>0</v>
      </c>
      <c r="S23" s="123">
        <f>'2020'!U23-'[3]Лист1'!T21</f>
        <v>0</v>
      </c>
      <c r="T23" s="123">
        <f>'2020'!V23-'[3]Лист1'!U21</f>
        <v>0</v>
      </c>
      <c r="U23" s="123">
        <f>'2020'!W23-'[3]Лист1'!V21</f>
        <v>-139579.86</v>
      </c>
      <c r="V23" s="123">
        <f>'2020'!X23-'[3]Лист1'!W21</f>
        <v>-4796</v>
      </c>
      <c r="W23" s="123">
        <f>'2020'!Y23-'[3]Лист1'!X21</f>
        <v>0</v>
      </c>
      <c r="X23" s="123">
        <f>'2020'!Z23-'[3]Лист1'!Y21</f>
        <v>-303318</v>
      </c>
      <c r="Y23" s="123"/>
      <c r="Z23" s="123"/>
      <c r="AA23" s="123"/>
      <c r="AB23" s="123"/>
      <c r="AC23" s="123"/>
      <c r="AD23" s="123"/>
      <c r="AE23" s="175"/>
      <c r="AF23" s="175"/>
      <c r="AG23" s="123"/>
      <c r="AH23" s="123"/>
      <c r="AI23" s="123"/>
      <c r="AJ23" s="123"/>
      <c r="AK23" s="123"/>
      <c r="AL23" s="123"/>
      <c r="AM23" s="140">
        <f t="shared" si="5"/>
        <v>-447693.86</v>
      </c>
      <c r="AN23" s="140">
        <f t="shared" si="6"/>
        <v>2251015.86</v>
      </c>
      <c r="AO23" s="140"/>
      <c r="AP23" s="140"/>
      <c r="AQ23" s="140">
        <v>0</v>
      </c>
      <c r="AR23" s="140">
        <v>0</v>
      </c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>
        <f t="shared" si="7"/>
        <v>0</v>
      </c>
      <c r="BH23" s="140">
        <f t="shared" si="1"/>
        <v>9208809</v>
      </c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>
        <f t="shared" si="8"/>
        <v>0</v>
      </c>
      <c r="CB23" s="140">
        <f t="shared" si="2"/>
        <v>2545.5</v>
      </c>
      <c r="CC23" s="140">
        <f t="shared" si="3"/>
        <v>-447693.86</v>
      </c>
      <c r="CD23" s="140">
        <f t="shared" si="3"/>
        <v>11462370.36</v>
      </c>
      <c r="CE23" s="141"/>
      <c r="CF23" s="142">
        <f t="shared" si="9"/>
        <v>12537106</v>
      </c>
      <c r="CG23" s="143">
        <f>K23+M23+B23+C23+E23+F23+G23+L23+D23</f>
        <v>12539651.5</v>
      </c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>
        <f t="shared" si="10"/>
        <v>0</v>
      </c>
      <c r="DA23" s="147">
        <f t="shared" si="4"/>
        <v>1524975</v>
      </c>
    </row>
    <row r="24" spans="1:105" s="144" customFormat="1" ht="12.75">
      <c r="A24" s="223"/>
      <c r="B24" s="123">
        <v>0</v>
      </c>
      <c r="C24" s="123">
        <v>0</v>
      </c>
      <c r="D24" s="123"/>
      <c r="E24" s="123"/>
      <c r="F24" s="123"/>
      <c r="G24" s="123">
        <v>0</v>
      </c>
      <c r="H24" s="216">
        <v>0</v>
      </c>
      <c r="I24" s="216">
        <v>0</v>
      </c>
      <c r="J24" s="123"/>
      <c r="K24" s="123"/>
      <c r="L24" s="123">
        <v>0</v>
      </c>
      <c r="M24" s="123"/>
      <c r="N24" s="123"/>
      <c r="O24" s="123">
        <f>'2020'!Q24-'[3]Лист1'!P22</f>
        <v>0</v>
      </c>
      <c r="P24" s="123">
        <f>'2020'!R24-'[3]Лист1'!Q22</f>
        <v>0</v>
      </c>
      <c r="Q24" s="123">
        <f>'2020'!S24-'[3]Лист1'!R22</f>
        <v>0</v>
      </c>
      <c r="R24" s="123">
        <f>'2020'!T24-'[3]Лист1'!S22</f>
        <v>0</v>
      </c>
      <c r="S24" s="123">
        <f>'2020'!U24-'[3]Лист1'!T22</f>
        <v>0</v>
      </c>
      <c r="T24" s="123">
        <f>'2020'!V24-'[3]Лист1'!U22</f>
        <v>0</v>
      </c>
      <c r="U24" s="123">
        <f>'2020'!W24-'[3]Лист1'!V22</f>
        <v>0</v>
      </c>
      <c r="V24" s="123">
        <f>'2020'!X24-'[3]Лист1'!W22</f>
        <v>0</v>
      </c>
      <c r="W24" s="123">
        <f>'2020'!Y24-'[3]Лист1'!X22</f>
        <v>0</v>
      </c>
      <c r="X24" s="123">
        <f>'2020'!Z24-'[3]Лист1'!Y22</f>
        <v>0</v>
      </c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40">
        <f t="shared" si="5"/>
        <v>0</v>
      </c>
      <c r="AN24" s="140">
        <f t="shared" si="6"/>
        <v>0</v>
      </c>
      <c r="AO24" s="140"/>
      <c r="AP24" s="140"/>
      <c r="AQ24" s="140">
        <v>0</v>
      </c>
      <c r="AR24" s="140">
        <v>0</v>
      </c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>
        <f t="shared" si="7"/>
        <v>0</v>
      </c>
      <c r="BH24" s="140">
        <f t="shared" si="1"/>
        <v>0</v>
      </c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>
        <f t="shared" si="8"/>
        <v>0</v>
      </c>
      <c r="CB24" s="140">
        <f t="shared" si="2"/>
        <v>0</v>
      </c>
      <c r="CC24" s="140">
        <f t="shared" si="3"/>
        <v>0</v>
      </c>
      <c r="CD24" s="140">
        <f t="shared" si="3"/>
        <v>0</v>
      </c>
      <c r="CE24" s="141"/>
      <c r="CF24" s="142">
        <f t="shared" si="9"/>
        <v>0</v>
      </c>
      <c r="CG24" s="143">
        <f aca="true" t="shared" si="12" ref="CG24:CG41">K24+M24+B24+C24+E24+F24+G24+L24+D24</f>
        <v>0</v>
      </c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>
        <f t="shared" si="10"/>
        <v>0</v>
      </c>
      <c r="DA24" s="147">
        <f t="shared" si="4"/>
        <v>0</v>
      </c>
    </row>
    <row r="25" spans="1:105" s="144" customFormat="1" ht="12.75">
      <c r="A25" s="223"/>
      <c r="B25" s="123">
        <v>0</v>
      </c>
      <c r="C25" s="123">
        <v>0</v>
      </c>
      <c r="D25" s="123"/>
      <c r="E25" s="123"/>
      <c r="F25" s="123"/>
      <c r="G25" s="123">
        <v>0</v>
      </c>
      <c r="H25" s="216">
        <v>0</v>
      </c>
      <c r="I25" s="216">
        <v>0</v>
      </c>
      <c r="J25" s="123"/>
      <c r="K25" s="123">
        <f aca="true" t="shared" si="13" ref="K25:K56">SUM(H25:J25)</f>
        <v>0</v>
      </c>
      <c r="L25" s="123">
        <v>0</v>
      </c>
      <c r="M25" s="123"/>
      <c r="N25" s="123"/>
      <c r="O25" s="123">
        <f>'2020'!Q25-'[3]Лист1'!P23</f>
        <v>0</v>
      </c>
      <c r="P25" s="123">
        <f>'2020'!R25-'[3]Лист1'!Q23</f>
        <v>0</v>
      </c>
      <c r="Q25" s="123">
        <f>'2020'!S25-'[3]Лист1'!R23</f>
        <v>0</v>
      </c>
      <c r="R25" s="123">
        <f>'2020'!T25-'[3]Лист1'!S23</f>
        <v>0</v>
      </c>
      <c r="S25" s="123">
        <f>'2020'!U25-'[3]Лист1'!T23</f>
        <v>0</v>
      </c>
      <c r="T25" s="123">
        <f>'2020'!V25-'[3]Лист1'!U23</f>
        <v>0</v>
      </c>
      <c r="U25" s="123">
        <f>'2020'!W25-'[3]Лист1'!V23</f>
        <v>0</v>
      </c>
      <c r="V25" s="123">
        <f>'2020'!X25-'[3]Лист1'!W23</f>
        <v>0</v>
      </c>
      <c r="W25" s="123">
        <f>'2020'!Y25-'[3]Лист1'!X23</f>
        <v>0</v>
      </c>
      <c r="X25" s="123">
        <f>'2020'!Z25-'[3]Лист1'!Y23</f>
        <v>0</v>
      </c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40">
        <f t="shared" si="5"/>
        <v>0</v>
      </c>
      <c r="AN25" s="140">
        <f t="shared" si="6"/>
        <v>0</v>
      </c>
      <c r="AO25" s="140"/>
      <c r="AP25" s="140"/>
      <c r="AQ25" s="140">
        <v>0</v>
      </c>
      <c r="AR25" s="140">
        <v>0</v>
      </c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>
        <f t="shared" si="7"/>
        <v>0</v>
      </c>
      <c r="BH25" s="140">
        <f t="shared" si="1"/>
        <v>0</v>
      </c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>
        <f t="shared" si="8"/>
        <v>0</v>
      </c>
      <c r="CB25" s="140">
        <f t="shared" si="2"/>
        <v>0</v>
      </c>
      <c r="CC25" s="140">
        <f t="shared" si="3"/>
        <v>0</v>
      </c>
      <c r="CD25" s="140">
        <f t="shared" si="3"/>
        <v>0</v>
      </c>
      <c r="CE25" s="141"/>
      <c r="CF25" s="142">
        <f t="shared" si="9"/>
        <v>0</v>
      </c>
      <c r="CG25" s="143">
        <f t="shared" si="12"/>
        <v>0</v>
      </c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>
        <f t="shared" si="10"/>
        <v>0</v>
      </c>
      <c r="DA25" s="147">
        <f t="shared" si="4"/>
        <v>0</v>
      </c>
    </row>
    <row r="26" spans="1:105" s="144" customFormat="1" ht="12.75">
      <c r="A26" s="227" t="s">
        <v>12</v>
      </c>
      <c r="B26" s="123">
        <v>0</v>
      </c>
      <c r="C26" s="123">
        <v>0</v>
      </c>
      <c r="D26" s="123"/>
      <c r="E26" s="123"/>
      <c r="F26" s="123"/>
      <c r="G26" s="123">
        <v>0</v>
      </c>
      <c r="H26" s="216">
        <v>2953353</v>
      </c>
      <c r="I26" s="216">
        <v>15072659.000000002</v>
      </c>
      <c r="J26" s="123"/>
      <c r="K26" s="123">
        <f t="shared" si="13"/>
        <v>18026012</v>
      </c>
      <c r="L26" s="123">
        <v>1962196</v>
      </c>
      <c r="M26" s="123"/>
      <c r="N26" s="123"/>
      <c r="O26" s="123">
        <f>'2020'!Q26-'[3]Лист1'!P24</f>
        <v>0</v>
      </c>
      <c r="P26" s="123">
        <f>'2020'!R26-'[3]Лист1'!Q24</f>
        <v>0</v>
      </c>
      <c r="Q26" s="123">
        <f>'2020'!S26-'[3]Лист1'!R24</f>
        <v>0</v>
      </c>
      <c r="R26" s="123">
        <f>'2020'!T26-'[3]Лист1'!S24</f>
        <v>0</v>
      </c>
      <c r="S26" s="123">
        <f>'2020'!U26-'[3]Лист1'!T24</f>
        <v>0</v>
      </c>
      <c r="T26" s="123">
        <f>'2020'!V26-'[3]Лист1'!U24</f>
        <v>0</v>
      </c>
      <c r="U26" s="123">
        <f>'2020'!W26-'[3]Лист1'!V24</f>
        <v>-165509.13</v>
      </c>
      <c r="V26" s="123">
        <f>'2020'!X26-'[3]Лист1'!W24</f>
        <v>0</v>
      </c>
      <c r="W26" s="123">
        <f>'2020'!Y26-'[3]Лист1'!X24</f>
        <v>0</v>
      </c>
      <c r="X26" s="123">
        <f>'2020'!Z26-'[3]Лист1'!Y24</f>
        <v>0</v>
      </c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40">
        <f t="shared" si="5"/>
        <v>-165509.13</v>
      </c>
      <c r="AN26" s="140">
        <f t="shared" si="6"/>
        <v>3118862.13</v>
      </c>
      <c r="AO26" s="140"/>
      <c r="AP26" s="140"/>
      <c r="AQ26" s="140">
        <v>0</v>
      </c>
      <c r="AR26" s="140">
        <v>0</v>
      </c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>
        <f t="shared" si="7"/>
        <v>0</v>
      </c>
      <c r="BH26" s="140">
        <f t="shared" si="1"/>
        <v>15072659.000000002</v>
      </c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>
        <f t="shared" si="8"/>
        <v>0</v>
      </c>
      <c r="CB26" s="140">
        <f t="shared" si="2"/>
        <v>0</v>
      </c>
      <c r="CC26" s="140">
        <f t="shared" si="3"/>
        <v>-165509.13</v>
      </c>
      <c r="CD26" s="140">
        <f t="shared" si="3"/>
        <v>18191521.130000003</v>
      </c>
      <c r="CE26" s="141"/>
      <c r="CF26" s="142">
        <f t="shared" si="9"/>
        <v>19988208</v>
      </c>
      <c r="CG26" s="143">
        <f t="shared" si="12"/>
        <v>19988208</v>
      </c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>
        <f t="shared" si="10"/>
        <v>0</v>
      </c>
      <c r="DA26" s="147">
        <f t="shared" si="4"/>
        <v>1962196</v>
      </c>
    </row>
    <row r="27" spans="1:105" s="144" customFormat="1" ht="19.5" customHeight="1">
      <c r="A27" s="227"/>
      <c r="B27" s="123">
        <v>0</v>
      </c>
      <c r="C27" s="123">
        <v>0</v>
      </c>
      <c r="D27" s="123"/>
      <c r="E27" s="123"/>
      <c r="F27" s="123"/>
      <c r="G27" s="123">
        <v>0</v>
      </c>
      <c r="H27" s="216">
        <v>0</v>
      </c>
      <c r="I27" s="216">
        <v>0</v>
      </c>
      <c r="J27" s="123"/>
      <c r="K27" s="123">
        <f t="shared" si="13"/>
        <v>0</v>
      </c>
      <c r="L27" s="123">
        <v>0</v>
      </c>
      <c r="M27" s="123"/>
      <c r="N27" s="123"/>
      <c r="O27" s="123">
        <f>'2020'!Q27-'[3]Лист1'!P25</f>
        <v>0</v>
      </c>
      <c r="P27" s="123">
        <f>'2020'!R27-'[3]Лист1'!Q25</f>
        <v>0</v>
      </c>
      <c r="Q27" s="123">
        <f>'2020'!S27-'[3]Лист1'!R25</f>
        <v>0</v>
      </c>
      <c r="R27" s="123">
        <f>'2020'!T27-'[3]Лист1'!S25</f>
        <v>0</v>
      </c>
      <c r="S27" s="123">
        <f>'2020'!U27-'[3]Лист1'!T25</f>
        <v>0</v>
      </c>
      <c r="T27" s="123">
        <f>'2020'!V27-'[3]Лист1'!U25</f>
        <v>0</v>
      </c>
      <c r="U27" s="123">
        <f>'2020'!W27-'[3]Лист1'!V25</f>
        <v>0</v>
      </c>
      <c r="V27" s="123">
        <f>'2020'!X27-'[3]Лист1'!W25</f>
        <v>0</v>
      </c>
      <c r="W27" s="123">
        <f>'2020'!Y27-'[3]Лист1'!X25</f>
        <v>0</v>
      </c>
      <c r="X27" s="123">
        <f>'2020'!Z27-'[3]Лист1'!Y25</f>
        <v>0</v>
      </c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40">
        <f t="shared" si="5"/>
        <v>0</v>
      </c>
      <c r="AN27" s="140">
        <f t="shared" si="6"/>
        <v>0</v>
      </c>
      <c r="AO27" s="140"/>
      <c r="AP27" s="140"/>
      <c r="AQ27" s="140">
        <v>0</v>
      </c>
      <c r="AR27" s="140">
        <v>0</v>
      </c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>
        <f t="shared" si="7"/>
        <v>0</v>
      </c>
      <c r="BH27" s="140">
        <f t="shared" si="1"/>
        <v>0</v>
      </c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>
        <f t="shared" si="8"/>
        <v>0</v>
      </c>
      <c r="CB27" s="140">
        <f t="shared" si="2"/>
        <v>0</v>
      </c>
      <c r="CC27" s="140">
        <f t="shared" si="3"/>
        <v>0</v>
      </c>
      <c r="CD27" s="140">
        <f t="shared" si="3"/>
        <v>0</v>
      </c>
      <c r="CE27" s="141"/>
      <c r="CF27" s="142">
        <f t="shared" si="9"/>
        <v>0</v>
      </c>
      <c r="CG27" s="143">
        <f t="shared" si="12"/>
        <v>0</v>
      </c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>
        <f t="shared" si="10"/>
        <v>0</v>
      </c>
      <c r="DA27" s="147">
        <f t="shared" si="4"/>
        <v>0</v>
      </c>
    </row>
    <row r="28" spans="1:125" s="144" customFormat="1" ht="27" customHeight="1">
      <c r="A28" s="227" t="s">
        <v>13</v>
      </c>
      <c r="B28" s="123">
        <v>0</v>
      </c>
      <c r="C28" s="123">
        <v>0</v>
      </c>
      <c r="D28" s="123"/>
      <c r="E28" s="123"/>
      <c r="F28" s="123"/>
      <c r="G28" s="123">
        <v>24494.21</v>
      </c>
      <c r="H28" s="216">
        <v>3898187</v>
      </c>
      <c r="I28" s="216">
        <v>19616830.000000004</v>
      </c>
      <c r="J28" s="123"/>
      <c r="K28" s="123">
        <f t="shared" si="13"/>
        <v>23515017.000000004</v>
      </c>
      <c r="L28" s="123">
        <v>1416045</v>
      </c>
      <c r="M28" s="123"/>
      <c r="N28" s="123"/>
      <c r="O28" s="123">
        <f>'2020'!Q28-'[3]Лист1'!P26</f>
        <v>0</v>
      </c>
      <c r="P28" s="123">
        <f>'2020'!R28-'[3]Лист1'!Q26</f>
        <v>0</v>
      </c>
      <c r="Q28" s="123">
        <f>'2020'!S28-'[3]Лист1'!R26</f>
        <v>-750</v>
      </c>
      <c r="R28" s="123">
        <f>'2020'!T28-'[3]Лист1'!S26</f>
        <v>0</v>
      </c>
      <c r="S28" s="123">
        <f>'2020'!U28-'[3]Лист1'!T26</f>
        <v>0</v>
      </c>
      <c r="T28" s="123">
        <f>'2020'!V28-'[3]Лист1'!U26</f>
        <v>0</v>
      </c>
      <c r="U28" s="123">
        <f>'2020'!W28-'[3]Лист1'!V26</f>
        <v>-190608.36</v>
      </c>
      <c r="V28" s="123">
        <f>'2020'!X28-'[3]Лист1'!W26</f>
        <v>0</v>
      </c>
      <c r="W28" s="123">
        <f>'2020'!Y28-'[3]Лист1'!X26</f>
        <v>0</v>
      </c>
      <c r="X28" s="123">
        <f>'2020'!Z28-'[3]Лист1'!Y26</f>
        <v>0</v>
      </c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40">
        <f t="shared" si="5"/>
        <v>-191358.36</v>
      </c>
      <c r="AN28" s="140">
        <f t="shared" si="6"/>
        <v>4089545.36</v>
      </c>
      <c r="AO28" s="140"/>
      <c r="AP28" s="140"/>
      <c r="AQ28" s="140">
        <v>0</v>
      </c>
      <c r="AR28" s="140">
        <v>0</v>
      </c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>
        <f t="shared" si="7"/>
        <v>0</v>
      </c>
      <c r="BH28" s="140">
        <f t="shared" si="1"/>
        <v>19616830.000000004</v>
      </c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>
        <f t="shared" si="8"/>
        <v>0</v>
      </c>
      <c r="CB28" s="140">
        <f t="shared" si="2"/>
        <v>24494.21</v>
      </c>
      <c r="CC28" s="140">
        <f t="shared" si="3"/>
        <v>-191358.36</v>
      </c>
      <c r="CD28" s="140">
        <f t="shared" si="3"/>
        <v>23730869.570000004</v>
      </c>
      <c r="CE28" s="141"/>
      <c r="CF28" s="142">
        <f t="shared" si="9"/>
        <v>24931062.000000004</v>
      </c>
      <c r="CG28" s="143">
        <f t="shared" si="12"/>
        <v>24955556.210000005</v>
      </c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>
        <f t="shared" si="10"/>
        <v>0</v>
      </c>
      <c r="DA28" s="147">
        <f t="shared" si="4"/>
        <v>1416045</v>
      </c>
      <c r="DR28" s="143">
        <f>AS28+AU28</f>
        <v>0</v>
      </c>
      <c r="DS28" s="143">
        <f>BG28-DR28</f>
        <v>0</v>
      </c>
      <c r="DT28" s="174" t="e">
        <f>DR28/BG28</f>
        <v>#DIV/0!</v>
      </c>
      <c r="DU28" s="174" t="e">
        <f>DS28/BG28</f>
        <v>#DIV/0!</v>
      </c>
    </row>
    <row r="29" spans="1:105" s="144" customFormat="1" ht="12.75">
      <c r="A29" s="227" t="s">
        <v>14</v>
      </c>
      <c r="B29" s="123">
        <v>0</v>
      </c>
      <c r="C29" s="123">
        <v>0</v>
      </c>
      <c r="D29" s="123"/>
      <c r="E29" s="123"/>
      <c r="F29" s="123"/>
      <c r="G29" s="123">
        <v>0</v>
      </c>
      <c r="H29" s="216">
        <v>2535944.5</v>
      </c>
      <c r="I29" s="216">
        <v>17816087.500000004</v>
      </c>
      <c r="J29" s="123"/>
      <c r="K29" s="123">
        <f t="shared" si="13"/>
        <v>20352032.000000004</v>
      </c>
      <c r="L29" s="123">
        <v>1274772</v>
      </c>
      <c r="M29" s="123"/>
      <c r="N29" s="123"/>
      <c r="O29" s="123">
        <f>'2020'!Q29-'[3]Лист1'!P27</f>
        <v>0</v>
      </c>
      <c r="P29" s="123">
        <f>'2020'!R29-'[3]Лист1'!Q27</f>
        <v>0</v>
      </c>
      <c r="Q29" s="123">
        <f>'2020'!S29-'[3]Лист1'!R27</f>
        <v>-500</v>
      </c>
      <c r="R29" s="123">
        <f>'2020'!T29-'[3]Лист1'!S27</f>
        <v>0</v>
      </c>
      <c r="S29" s="123">
        <f>'2020'!U29-'[3]Лист1'!T27</f>
        <v>0</v>
      </c>
      <c r="T29" s="123">
        <f>'2020'!V29-'[3]Лист1'!U27</f>
        <v>0</v>
      </c>
      <c r="U29" s="123">
        <f>'2020'!W29-'[3]Лист1'!V27</f>
        <v>-125352.65</v>
      </c>
      <c r="V29" s="123">
        <f>'2020'!X29-'[3]Лист1'!W27</f>
        <v>0</v>
      </c>
      <c r="W29" s="123">
        <f>'2020'!Y29-'[3]Лист1'!X27</f>
        <v>0</v>
      </c>
      <c r="X29" s="123">
        <f>'2020'!Z29-'[3]Лист1'!Y27</f>
        <v>-344834.42</v>
      </c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40">
        <f t="shared" si="5"/>
        <v>-470687.06999999995</v>
      </c>
      <c r="AN29" s="140">
        <f t="shared" si="6"/>
        <v>3006631.57</v>
      </c>
      <c r="AO29" s="140"/>
      <c r="AP29" s="140"/>
      <c r="AQ29" s="140">
        <v>0</v>
      </c>
      <c r="AR29" s="140">
        <v>0</v>
      </c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>
        <f t="shared" si="7"/>
        <v>0</v>
      </c>
      <c r="BH29" s="140">
        <f t="shared" si="1"/>
        <v>17816087.500000004</v>
      </c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>
        <f t="shared" si="8"/>
        <v>0</v>
      </c>
      <c r="CB29" s="140">
        <f t="shared" si="2"/>
        <v>0</v>
      </c>
      <c r="CC29" s="140">
        <f t="shared" si="3"/>
        <v>-470687.06999999995</v>
      </c>
      <c r="CD29" s="140">
        <f t="shared" si="3"/>
        <v>20822719.070000004</v>
      </c>
      <c r="CE29" s="141"/>
      <c r="CF29" s="142">
        <f t="shared" si="9"/>
        <v>21626804.000000004</v>
      </c>
      <c r="CG29" s="143">
        <f t="shared" si="12"/>
        <v>21626804.000000004</v>
      </c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>
        <f t="shared" si="10"/>
        <v>0</v>
      </c>
      <c r="DA29" s="147">
        <f t="shared" si="4"/>
        <v>1274772</v>
      </c>
    </row>
    <row r="30" spans="1:105" s="144" customFormat="1" ht="12.75">
      <c r="A30" s="223" t="s">
        <v>15</v>
      </c>
      <c r="B30" s="123">
        <v>0</v>
      </c>
      <c r="C30" s="123">
        <v>0</v>
      </c>
      <c r="D30" s="123"/>
      <c r="E30" s="123"/>
      <c r="F30" s="123"/>
      <c r="G30" s="123">
        <v>364437.7999999998</v>
      </c>
      <c r="H30" s="216">
        <v>2836888.94</v>
      </c>
      <c r="I30" s="216">
        <v>19216752.91</v>
      </c>
      <c r="J30" s="123"/>
      <c r="K30" s="123">
        <f t="shared" si="13"/>
        <v>22053641.85</v>
      </c>
      <c r="L30" s="123">
        <v>3354559</v>
      </c>
      <c r="M30" s="123"/>
      <c r="N30" s="123"/>
      <c r="O30" s="123">
        <f>'2020'!Q30-'[3]Лист1'!P28</f>
        <v>0</v>
      </c>
      <c r="P30" s="123">
        <f>'2020'!R30-'[3]Лист1'!Q28</f>
        <v>0</v>
      </c>
      <c r="Q30" s="123">
        <f>'2020'!S30-'[3]Лист1'!R28</f>
        <v>0</v>
      </c>
      <c r="R30" s="123">
        <f>'2020'!T30-'[3]Лист1'!S28</f>
        <v>0</v>
      </c>
      <c r="S30" s="123">
        <f>'2020'!U30-'[3]Лист1'!T28</f>
        <v>0</v>
      </c>
      <c r="T30" s="123">
        <f>'2020'!V30-'[3]Лист1'!U28</f>
        <v>0</v>
      </c>
      <c r="U30" s="123">
        <f>'2020'!W30-'[3]Лист1'!V28</f>
        <v>-166193.08</v>
      </c>
      <c r="V30" s="123">
        <f>'2020'!X30-'[3]Лист1'!W28</f>
        <v>0</v>
      </c>
      <c r="W30" s="123">
        <f>'2020'!Y30-'[3]Лист1'!X28</f>
        <v>-36446.48</v>
      </c>
      <c r="X30" s="123">
        <f>'2020'!Z30-'[3]Лист1'!Y28</f>
        <v>-706693.72</v>
      </c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40">
        <f t="shared" si="5"/>
        <v>-909333.28</v>
      </c>
      <c r="AN30" s="140">
        <f t="shared" si="6"/>
        <v>3746222.2199999997</v>
      </c>
      <c r="AO30" s="140"/>
      <c r="AP30" s="140"/>
      <c r="AQ30" s="140">
        <v>0</v>
      </c>
      <c r="AR30" s="140">
        <v>0</v>
      </c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>
        <f t="shared" si="7"/>
        <v>0</v>
      </c>
      <c r="BH30" s="140">
        <f t="shared" si="1"/>
        <v>19216752.91</v>
      </c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>
        <f t="shared" si="8"/>
        <v>0</v>
      </c>
      <c r="CB30" s="140">
        <f t="shared" si="2"/>
        <v>364437.7999999998</v>
      </c>
      <c r="CC30" s="140">
        <f t="shared" si="3"/>
        <v>-909333.28</v>
      </c>
      <c r="CD30" s="140">
        <f t="shared" si="3"/>
        <v>23327412.93</v>
      </c>
      <c r="CE30" s="141"/>
      <c r="CF30" s="142">
        <f t="shared" si="9"/>
        <v>25408200.85</v>
      </c>
      <c r="CG30" s="143">
        <f t="shared" si="12"/>
        <v>25772638.650000002</v>
      </c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>
        <f t="shared" si="10"/>
        <v>0</v>
      </c>
      <c r="DA30" s="147">
        <f t="shared" si="4"/>
        <v>3354559</v>
      </c>
    </row>
    <row r="31" spans="1:105" s="144" customFormat="1" ht="12.75">
      <c r="A31" s="227"/>
      <c r="B31" s="123">
        <v>0</v>
      </c>
      <c r="C31" s="123">
        <v>0</v>
      </c>
      <c r="D31" s="123"/>
      <c r="E31" s="123"/>
      <c r="F31" s="123"/>
      <c r="G31" s="123">
        <v>0</v>
      </c>
      <c r="H31" s="216">
        <v>0</v>
      </c>
      <c r="I31" s="216">
        <v>0</v>
      </c>
      <c r="J31" s="123"/>
      <c r="K31" s="123">
        <f t="shared" si="13"/>
        <v>0</v>
      </c>
      <c r="L31" s="123">
        <v>0</v>
      </c>
      <c r="M31" s="123"/>
      <c r="N31" s="123"/>
      <c r="O31" s="123">
        <f>'2020'!Q31-'[3]Лист1'!P29</f>
        <v>0</v>
      </c>
      <c r="P31" s="123">
        <f>'2020'!R31-'[3]Лист1'!Q29</f>
        <v>0</v>
      </c>
      <c r="Q31" s="123">
        <f>'2020'!S31-'[3]Лист1'!R29</f>
        <v>0</v>
      </c>
      <c r="R31" s="123">
        <f>'2020'!T31-'[3]Лист1'!S29</f>
        <v>0</v>
      </c>
      <c r="S31" s="123">
        <f>'2020'!U31-'[3]Лист1'!T29</f>
        <v>0</v>
      </c>
      <c r="T31" s="123">
        <f>'2020'!V31-'[3]Лист1'!U29</f>
        <v>0</v>
      </c>
      <c r="U31" s="123">
        <f>'2020'!W31-'[3]Лист1'!V29</f>
        <v>0</v>
      </c>
      <c r="V31" s="123">
        <f>'2020'!X31-'[3]Лист1'!W29</f>
        <v>0</v>
      </c>
      <c r="W31" s="123">
        <f>'2020'!Y31-'[3]Лист1'!X29</f>
        <v>0</v>
      </c>
      <c r="X31" s="123">
        <f>'2020'!Z31-'[3]Лист1'!Y29</f>
        <v>0</v>
      </c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40">
        <f t="shared" si="5"/>
        <v>0</v>
      </c>
      <c r="AN31" s="140">
        <f t="shared" si="6"/>
        <v>0</v>
      </c>
      <c r="AO31" s="140"/>
      <c r="AP31" s="140"/>
      <c r="AQ31" s="140">
        <v>0</v>
      </c>
      <c r="AR31" s="140">
        <v>0</v>
      </c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>
        <f t="shared" si="7"/>
        <v>0</v>
      </c>
      <c r="BH31" s="140">
        <f t="shared" si="1"/>
        <v>0</v>
      </c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>
        <f t="shared" si="8"/>
        <v>0</v>
      </c>
      <c r="CB31" s="140">
        <f t="shared" si="2"/>
        <v>0</v>
      </c>
      <c r="CC31" s="140">
        <f t="shared" si="3"/>
        <v>0</v>
      </c>
      <c r="CD31" s="140">
        <f t="shared" si="3"/>
        <v>0</v>
      </c>
      <c r="CE31" s="141"/>
      <c r="CF31" s="142">
        <f t="shared" si="9"/>
        <v>0</v>
      </c>
      <c r="CG31" s="143">
        <f t="shared" si="12"/>
        <v>0</v>
      </c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>
        <f t="shared" si="10"/>
        <v>0</v>
      </c>
      <c r="DA31" s="147">
        <f t="shared" si="4"/>
        <v>0</v>
      </c>
    </row>
    <row r="32" spans="1:105" s="144" customFormat="1" ht="12.75">
      <c r="A32" s="223" t="s">
        <v>16</v>
      </c>
      <c r="B32" s="123">
        <v>0</v>
      </c>
      <c r="C32" s="123">
        <v>0</v>
      </c>
      <c r="D32" s="123"/>
      <c r="E32" s="123"/>
      <c r="F32" s="123"/>
      <c r="G32" s="123">
        <v>6148.850000000006</v>
      </c>
      <c r="H32" s="216">
        <v>3016258</v>
      </c>
      <c r="I32" s="216">
        <v>17543958.999999996</v>
      </c>
      <c r="J32" s="123"/>
      <c r="K32" s="123">
        <f t="shared" si="13"/>
        <v>20560216.999999996</v>
      </c>
      <c r="L32" s="123">
        <v>2622186.5</v>
      </c>
      <c r="M32" s="123"/>
      <c r="N32" s="123"/>
      <c r="O32" s="123">
        <f>'2020'!Q32-'[3]Лист1'!P30</f>
        <v>0</v>
      </c>
      <c r="P32" s="123">
        <f>'2020'!R32-'[3]Лист1'!Q30</f>
        <v>0</v>
      </c>
      <c r="Q32" s="123">
        <f>'2020'!S32-'[3]Лист1'!R30</f>
        <v>-400</v>
      </c>
      <c r="R32" s="123">
        <f>'2020'!T32-'[3]Лист1'!S30</f>
        <v>0</v>
      </c>
      <c r="S32" s="123">
        <f>'2020'!U32-'[3]Лист1'!T30</f>
        <v>0</v>
      </c>
      <c r="T32" s="123">
        <f>'2020'!V32-'[3]Лист1'!U30</f>
        <v>0</v>
      </c>
      <c r="U32" s="123">
        <f>'2020'!W32-'[3]Лист1'!V30</f>
        <v>-279005.98</v>
      </c>
      <c r="V32" s="123">
        <f>'2020'!X32-'[3]Лист1'!W30</f>
        <v>0</v>
      </c>
      <c r="W32" s="123">
        <f>'2020'!Y32-'[3]Лист1'!X30</f>
        <v>0</v>
      </c>
      <c r="X32" s="123">
        <f>'2020'!Z32-'[3]Лист1'!Y30</f>
        <v>0</v>
      </c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40">
        <f t="shared" si="5"/>
        <v>-279405.98</v>
      </c>
      <c r="AN32" s="140">
        <f t="shared" si="6"/>
        <v>3295663.98</v>
      </c>
      <c r="AO32" s="140"/>
      <c r="AP32" s="140"/>
      <c r="AQ32" s="140">
        <v>0</v>
      </c>
      <c r="AR32" s="140">
        <v>0</v>
      </c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>
        <f t="shared" si="7"/>
        <v>0</v>
      </c>
      <c r="BH32" s="140">
        <f t="shared" si="1"/>
        <v>17543958.999999996</v>
      </c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>
        <f t="shared" si="8"/>
        <v>0</v>
      </c>
      <c r="CB32" s="140">
        <f t="shared" si="2"/>
        <v>6148.850000000006</v>
      </c>
      <c r="CC32" s="140">
        <f t="shared" si="3"/>
        <v>-279405.98</v>
      </c>
      <c r="CD32" s="140">
        <f t="shared" si="3"/>
        <v>20845771.83</v>
      </c>
      <c r="CE32" s="141"/>
      <c r="CF32" s="142">
        <f t="shared" si="9"/>
        <v>23182403.499999996</v>
      </c>
      <c r="CG32" s="143">
        <f t="shared" si="12"/>
        <v>23188552.349999998</v>
      </c>
      <c r="CH32" s="143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>
        <f t="shared" si="10"/>
        <v>0</v>
      </c>
      <c r="DA32" s="147">
        <f t="shared" si="4"/>
        <v>2622186.5</v>
      </c>
    </row>
    <row r="33" spans="1:105" s="149" customFormat="1" ht="21" customHeight="1">
      <c r="A33" s="228" t="s">
        <v>17</v>
      </c>
      <c r="B33" s="123">
        <v>0</v>
      </c>
      <c r="C33" s="123">
        <v>0</v>
      </c>
      <c r="D33" s="123"/>
      <c r="E33" s="123"/>
      <c r="F33" s="123"/>
      <c r="G33" s="123">
        <v>205599.32000000007</v>
      </c>
      <c r="H33" s="216">
        <v>5783815.3</v>
      </c>
      <c r="I33" s="216">
        <v>33170241.700000007</v>
      </c>
      <c r="J33" s="123"/>
      <c r="K33" s="123">
        <f t="shared" si="13"/>
        <v>38954057.00000001</v>
      </c>
      <c r="L33" s="123">
        <v>1591300</v>
      </c>
      <c r="M33" s="123"/>
      <c r="N33" s="123"/>
      <c r="O33" s="123">
        <f>'2020'!Q33-'[3]Лист1'!P31</f>
        <v>0</v>
      </c>
      <c r="P33" s="123">
        <f>'2020'!R33-'[3]Лист1'!Q31</f>
        <v>0</v>
      </c>
      <c r="Q33" s="123">
        <f>'2020'!S33-'[3]Лист1'!R31</f>
        <v>0</v>
      </c>
      <c r="R33" s="123">
        <f>'2020'!T33-'[3]Лист1'!S31</f>
        <v>0</v>
      </c>
      <c r="S33" s="123">
        <f>'2020'!U33-'[3]Лист1'!T31</f>
        <v>0</v>
      </c>
      <c r="T33" s="123">
        <f>'2020'!V33-'[3]Лист1'!U31</f>
        <v>0</v>
      </c>
      <c r="U33" s="123">
        <f>'2020'!W33-'[3]Лист1'!V31</f>
        <v>0</v>
      </c>
      <c r="V33" s="123">
        <f>'2020'!X33-'[3]Лист1'!W31</f>
        <v>0</v>
      </c>
      <c r="W33" s="123">
        <f>'2020'!Y33-'[3]Лист1'!X31</f>
        <v>0</v>
      </c>
      <c r="X33" s="123">
        <f>'2020'!Z33-'[3]Лист1'!Y31</f>
        <v>0</v>
      </c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40">
        <f t="shared" si="5"/>
        <v>0</v>
      </c>
      <c r="AN33" s="140">
        <f t="shared" si="6"/>
        <v>5783815.3</v>
      </c>
      <c r="AO33" s="191"/>
      <c r="AP33" s="191"/>
      <c r="AQ33" s="140">
        <v>0</v>
      </c>
      <c r="AR33" s="140">
        <v>0</v>
      </c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>
        <f t="shared" si="7"/>
        <v>0</v>
      </c>
      <c r="BH33" s="140">
        <f t="shared" si="1"/>
        <v>33170241.700000007</v>
      </c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>
        <f t="shared" si="8"/>
        <v>0</v>
      </c>
      <c r="CB33" s="140">
        <f t="shared" si="2"/>
        <v>205599.32000000007</v>
      </c>
      <c r="CC33" s="140">
        <f t="shared" si="3"/>
        <v>0</v>
      </c>
      <c r="CD33" s="140">
        <f t="shared" si="3"/>
        <v>39159656.32000001</v>
      </c>
      <c r="CE33" s="141"/>
      <c r="CF33" s="142">
        <f t="shared" si="9"/>
        <v>40545357.00000001</v>
      </c>
      <c r="CG33" s="143">
        <f t="shared" si="12"/>
        <v>40750956.32000001</v>
      </c>
      <c r="CH33" s="144"/>
      <c r="CI33" s="144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>
        <f t="shared" si="10"/>
        <v>0</v>
      </c>
      <c r="DA33" s="147">
        <f t="shared" si="4"/>
        <v>1591300</v>
      </c>
    </row>
    <row r="34" spans="1:105" s="176" customFormat="1" ht="18" customHeight="1">
      <c r="A34" s="229" t="s">
        <v>18</v>
      </c>
      <c r="B34" s="123">
        <v>0</v>
      </c>
      <c r="C34" s="123">
        <v>0</v>
      </c>
      <c r="D34" s="123"/>
      <c r="E34" s="123"/>
      <c r="F34" s="123"/>
      <c r="G34" s="123">
        <v>380413.4199999999</v>
      </c>
      <c r="H34" s="216">
        <v>4870855.6</v>
      </c>
      <c r="I34" s="216">
        <v>30833461.4</v>
      </c>
      <c r="J34" s="123"/>
      <c r="K34" s="123">
        <f t="shared" si="13"/>
        <v>35704317</v>
      </c>
      <c r="L34" s="123">
        <v>1380402.8000000045</v>
      </c>
      <c r="M34" s="123"/>
      <c r="N34" s="123"/>
      <c r="O34" s="123">
        <f>'2020'!Q34-'[3]Лист1'!P32</f>
        <v>0</v>
      </c>
      <c r="P34" s="123">
        <f>'2020'!R34-'[3]Лист1'!Q32</f>
        <v>0</v>
      </c>
      <c r="Q34" s="123">
        <f>'2020'!S34-'[3]Лист1'!R32</f>
        <v>0</v>
      </c>
      <c r="R34" s="123">
        <f>'2020'!T34-'[3]Лист1'!S32</f>
        <v>0</v>
      </c>
      <c r="S34" s="123">
        <f>'2020'!U34-'[3]Лист1'!T32</f>
        <v>0</v>
      </c>
      <c r="T34" s="123">
        <f>'2020'!V34-'[3]Лист1'!U32</f>
        <v>0</v>
      </c>
      <c r="U34" s="123">
        <f>'2020'!W34-'[3]Лист1'!V32</f>
        <v>-655857.3</v>
      </c>
      <c r="V34" s="123">
        <f>'2020'!X34-'[3]Лист1'!W32</f>
        <v>0</v>
      </c>
      <c r="W34" s="123">
        <f>'2020'!Y34-'[3]Лист1'!X32</f>
        <v>0</v>
      </c>
      <c r="X34" s="123">
        <f>'2020'!Z34-'[3]Лист1'!Y32</f>
        <v>0</v>
      </c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40">
        <f t="shared" si="5"/>
        <v>-655857.3</v>
      </c>
      <c r="AN34" s="140">
        <f t="shared" si="6"/>
        <v>5526712.899999999</v>
      </c>
      <c r="AO34" s="140"/>
      <c r="AP34" s="140"/>
      <c r="AQ34" s="140">
        <v>0</v>
      </c>
      <c r="AR34" s="140">
        <v>0</v>
      </c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>
        <f t="shared" si="7"/>
        <v>0</v>
      </c>
      <c r="BH34" s="140">
        <f t="shared" si="1"/>
        <v>30833461.4</v>
      </c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>
        <f t="shared" si="8"/>
        <v>0</v>
      </c>
      <c r="CB34" s="140">
        <f t="shared" si="2"/>
        <v>380413.4199999999</v>
      </c>
      <c r="CC34" s="140">
        <f t="shared" si="3"/>
        <v>-655857.3</v>
      </c>
      <c r="CD34" s="140">
        <f t="shared" si="3"/>
        <v>36740587.72</v>
      </c>
      <c r="CE34" s="141"/>
      <c r="CF34" s="142">
        <f t="shared" si="9"/>
        <v>37084719.800000004</v>
      </c>
      <c r="CG34" s="143">
        <f t="shared" si="12"/>
        <v>37465133.220000006</v>
      </c>
      <c r="CH34" s="143"/>
      <c r="CI34" s="144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>
        <f t="shared" si="10"/>
        <v>0</v>
      </c>
      <c r="DA34" s="147">
        <f t="shared" si="4"/>
        <v>1380402.8000000045</v>
      </c>
    </row>
    <row r="35" spans="1:105" s="144" customFormat="1" ht="12.75">
      <c r="A35" s="227" t="s">
        <v>19</v>
      </c>
      <c r="B35" s="123">
        <v>0</v>
      </c>
      <c r="C35" s="123">
        <v>0</v>
      </c>
      <c r="D35" s="123"/>
      <c r="E35" s="123"/>
      <c r="F35" s="123"/>
      <c r="G35" s="123">
        <v>5036.449999999953</v>
      </c>
      <c r="H35" s="216">
        <v>3231003.5</v>
      </c>
      <c r="I35" s="216">
        <v>24299638.499999993</v>
      </c>
      <c r="J35" s="123"/>
      <c r="K35" s="123">
        <f t="shared" si="13"/>
        <v>27530641.999999993</v>
      </c>
      <c r="L35" s="123">
        <v>2462635</v>
      </c>
      <c r="M35" s="123"/>
      <c r="N35" s="123"/>
      <c r="O35" s="123">
        <f>'2020'!Q35-'[3]Лист1'!P33</f>
        <v>0</v>
      </c>
      <c r="P35" s="123">
        <f>'2020'!R35-'[3]Лист1'!Q33</f>
        <v>0</v>
      </c>
      <c r="Q35" s="123">
        <f>'2020'!S35-'[3]Лист1'!R33</f>
        <v>-1450</v>
      </c>
      <c r="R35" s="123">
        <f>'2020'!T35-'[3]Лист1'!S33</f>
        <v>0</v>
      </c>
      <c r="S35" s="123">
        <f>'2020'!U35-'[3]Лист1'!T33</f>
        <v>0</v>
      </c>
      <c r="T35" s="123">
        <f>'2020'!V35-'[3]Лист1'!U33</f>
        <v>0</v>
      </c>
      <c r="U35" s="123">
        <f>'2020'!W35-'[3]Лист1'!V33</f>
        <v>-186801.23</v>
      </c>
      <c r="V35" s="123">
        <f>'2020'!X35-'[3]Лист1'!W33</f>
        <v>-5821.56</v>
      </c>
      <c r="W35" s="123">
        <f>'2020'!Y35-'[3]Лист1'!X33</f>
        <v>0</v>
      </c>
      <c r="X35" s="123">
        <f>'2020'!Z35-'[3]Лист1'!Y33</f>
        <v>-130995.66</v>
      </c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40">
        <f t="shared" si="5"/>
        <v>-325068.45</v>
      </c>
      <c r="AN35" s="140">
        <f t="shared" si="6"/>
        <v>3556071.95</v>
      </c>
      <c r="AO35" s="140"/>
      <c r="AP35" s="140"/>
      <c r="AQ35" s="140">
        <v>0</v>
      </c>
      <c r="AR35" s="140">
        <v>0</v>
      </c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>
        <f t="shared" si="7"/>
        <v>0</v>
      </c>
      <c r="BH35" s="140">
        <f t="shared" si="1"/>
        <v>24299638.499999993</v>
      </c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>
        <f t="shared" si="8"/>
        <v>0</v>
      </c>
      <c r="CB35" s="140">
        <f t="shared" si="2"/>
        <v>5036.449999999953</v>
      </c>
      <c r="CC35" s="140">
        <f t="shared" si="3"/>
        <v>-325068.45</v>
      </c>
      <c r="CD35" s="140">
        <f t="shared" si="3"/>
        <v>27860746.89999999</v>
      </c>
      <c r="CE35" s="141"/>
      <c r="CF35" s="142">
        <f t="shared" si="9"/>
        <v>29993276.999999993</v>
      </c>
      <c r="CG35" s="143">
        <f t="shared" si="12"/>
        <v>29998313.44999999</v>
      </c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>
        <f t="shared" si="10"/>
        <v>0</v>
      </c>
      <c r="DA35" s="147">
        <f t="shared" si="4"/>
        <v>2462635</v>
      </c>
    </row>
    <row r="36" spans="1:105" s="144" customFormat="1" ht="12.75">
      <c r="A36" s="223" t="s">
        <v>20</v>
      </c>
      <c r="B36" s="123">
        <v>0</v>
      </c>
      <c r="C36" s="123">
        <v>0</v>
      </c>
      <c r="D36" s="123">
        <v>139548</v>
      </c>
      <c r="E36" s="123"/>
      <c r="F36" s="123"/>
      <c r="G36" s="123">
        <v>139489.91999999993</v>
      </c>
      <c r="H36" s="216">
        <v>3857417</v>
      </c>
      <c r="I36" s="216">
        <v>24243480</v>
      </c>
      <c r="J36" s="123"/>
      <c r="K36" s="123">
        <f t="shared" si="13"/>
        <v>28100897</v>
      </c>
      <c r="L36" s="123">
        <v>3340150</v>
      </c>
      <c r="M36" s="123"/>
      <c r="N36" s="123"/>
      <c r="O36" s="123">
        <f>'2020'!Q36-'[3]Лист1'!P34</f>
        <v>0</v>
      </c>
      <c r="P36" s="123">
        <f>'2020'!R36-'[3]Лист1'!Q34</f>
        <v>0</v>
      </c>
      <c r="Q36" s="123">
        <f>'2020'!S36-'[3]Лист1'!R34</f>
        <v>0</v>
      </c>
      <c r="R36" s="123">
        <f>'2020'!T36-'[3]Лист1'!S34</f>
        <v>0</v>
      </c>
      <c r="S36" s="123">
        <f>'2020'!U36-'[3]Лист1'!T34</f>
        <v>0</v>
      </c>
      <c r="T36" s="123">
        <f>'2020'!V36-'[3]Лист1'!U34</f>
        <v>0</v>
      </c>
      <c r="U36" s="123">
        <f>'2020'!W36-'[3]Лист1'!V34</f>
        <v>-322148.17</v>
      </c>
      <c r="V36" s="123">
        <f>'2020'!X36-'[3]Лист1'!W34</f>
        <v>0</v>
      </c>
      <c r="W36" s="123">
        <f>'2020'!Y36-'[3]Лист1'!X34</f>
        <v>0</v>
      </c>
      <c r="X36" s="123">
        <f>'2020'!Z36-'[3]Лист1'!Y34</f>
        <v>-1190520.28</v>
      </c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40">
        <f t="shared" si="5"/>
        <v>-1512668.45</v>
      </c>
      <c r="AN36" s="140">
        <f t="shared" si="6"/>
        <v>5370085.45</v>
      </c>
      <c r="AO36" s="140"/>
      <c r="AP36" s="140"/>
      <c r="AQ36" s="140">
        <v>0</v>
      </c>
      <c r="AR36" s="140">
        <v>0</v>
      </c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>
        <f t="shared" si="7"/>
        <v>0</v>
      </c>
      <c r="BH36" s="140">
        <f t="shared" si="1"/>
        <v>24243480</v>
      </c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>
        <f t="shared" si="8"/>
        <v>0</v>
      </c>
      <c r="CB36" s="140">
        <f t="shared" si="2"/>
        <v>139489.91999999993</v>
      </c>
      <c r="CC36" s="140">
        <f t="shared" si="3"/>
        <v>-1512668.45</v>
      </c>
      <c r="CD36" s="140">
        <f t="shared" si="3"/>
        <v>29753055.369999997</v>
      </c>
      <c r="CE36" s="141"/>
      <c r="CF36" s="142">
        <f t="shared" si="9"/>
        <v>31441047</v>
      </c>
      <c r="CG36" s="143">
        <f t="shared" si="12"/>
        <v>31720084.92</v>
      </c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>
        <f t="shared" si="10"/>
        <v>0</v>
      </c>
      <c r="DA36" s="147">
        <f t="shared" si="4"/>
        <v>3479698</v>
      </c>
    </row>
    <row r="37" spans="1:105" s="144" customFormat="1" ht="12.75">
      <c r="A37" s="227" t="s">
        <v>21</v>
      </c>
      <c r="B37" s="123">
        <v>0</v>
      </c>
      <c r="C37" s="123">
        <v>0</v>
      </c>
      <c r="D37" s="123">
        <v>36822</v>
      </c>
      <c r="E37" s="123"/>
      <c r="F37" s="123"/>
      <c r="G37" s="123">
        <v>88280.31999999995</v>
      </c>
      <c r="H37" s="216">
        <v>4355655.5</v>
      </c>
      <c r="I37" s="216">
        <v>25406238.500000004</v>
      </c>
      <c r="J37" s="123"/>
      <c r="K37" s="123">
        <f t="shared" si="13"/>
        <v>29761894.000000004</v>
      </c>
      <c r="L37" s="123">
        <v>2218655</v>
      </c>
      <c r="M37" s="123"/>
      <c r="N37" s="123"/>
      <c r="O37" s="123">
        <f>'2020'!Q37-'[3]Лист1'!P35</f>
        <v>0</v>
      </c>
      <c r="P37" s="123">
        <f>'2020'!R37-'[3]Лист1'!Q35</f>
        <v>0</v>
      </c>
      <c r="Q37" s="123">
        <f>'2020'!S37-'[3]Лист1'!R35</f>
        <v>-1338.71</v>
      </c>
      <c r="R37" s="123">
        <f>'2020'!T37-'[3]Лист1'!S35</f>
        <v>0</v>
      </c>
      <c r="S37" s="123">
        <f>'2020'!U37-'[3]Лист1'!T35</f>
        <v>0</v>
      </c>
      <c r="T37" s="123">
        <f>'2020'!V37-'[3]Лист1'!U35</f>
        <v>0</v>
      </c>
      <c r="U37" s="123">
        <f>'2020'!W37-'[3]Лист1'!V35</f>
        <v>-102188.06</v>
      </c>
      <c r="V37" s="123">
        <f>'2020'!X37-'[3]Лист1'!W35</f>
        <v>0</v>
      </c>
      <c r="W37" s="123">
        <f>'2020'!Y37-'[3]Лист1'!X35</f>
        <v>0</v>
      </c>
      <c r="X37" s="123">
        <f>'2020'!Z37-'[3]Лист1'!Y35</f>
        <v>-141439.96</v>
      </c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40">
        <f t="shared" si="5"/>
        <v>-244966.72999999998</v>
      </c>
      <c r="AN37" s="140">
        <f t="shared" si="6"/>
        <v>4600622.23</v>
      </c>
      <c r="AO37" s="140"/>
      <c r="AP37" s="140"/>
      <c r="AQ37" s="140">
        <v>0</v>
      </c>
      <c r="AR37" s="140">
        <v>0</v>
      </c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>
        <f t="shared" si="7"/>
        <v>0</v>
      </c>
      <c r="BH37" s="140">
        <f t="shared" si="1"/>
        <v>25406238.500000004</v>
      </c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>
        <f t="shared" si="8"/>
        <v>0</v>
      </c>
      <c r="CB37" s="140">
        <f t="shared" si="2"/>
        <v>88280.31999999995</v>
      </c>
      <c r="CC37" s="140">
        <f t="shared" si="3"/>
        <v>-244966.72999999998</v>
      </c>
      <c r="CD37" s="140">
        <f t="shared" si="3"/>
        <v>30095141.050000004</v>
      </c>
      <c r="CE37" s="141"/>
      <c r="CF37" s="142">
        <f t="shared" si="9"/>
        <v>31980549.000000004</v>
      </c>
      <c r="CG37" s="143">
        <f t="shared" si="12"/>
        <v>32105651.320000004</v>
      </c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>
        <f t="shared" si="10"/>
        <v>0</v>
      </c>
      <c r="DA37" s="147">
        <f t="shared" si="4"/>
        <v>2255477</v>
      </c>
    </row>
    <row r="38" spans="1:105" s="193" customFormat="1" ht="21.75" customHeight="1">
      <c r="A38" s="230" t="s">
        <v>22</v>
      </c>
      <c r="B38" s="192">
        <v>0</v>
      </c>
      <c r="C38" s="192">
        <v>0</v>
      </c>
      <c r="D38" s="192"/>
      <c r="E38" s="192"/>
      <c r="F38" s="192"/>
      <c r="G38" s="192">
        <v>93689.60999999999</v>
      </c>
      <c r="H38" s="217">
        <v>4736425.4</v>
      </c>
      <c r="I38" s="217">
        <v>20935753.600000005</v>
      </c>
      <c r="J38" s="192"/>
      <c r="K38" s="192">
        <f t="shared" si="13"/>
        <v>25672179.000000007</v>
      </c>
      <c r="L38" s="192">
        <v>3910160.2000000067</v>
      </c>
      <c r="M38" s="192"/>
      <c r="N38" s="192"/>
      <c r="O38" s="123">
        <f>'2020'!Q38-'[3]Лист1'!P36</f>
        <v>0</v>
      </c>
      <c r="P38" s="123">
        <f>'2020'!R38-'[3]Лист1'!Q36</f>
        <v>0</v>
      </c>
      <c r="Q38" s="123">
        <f>'2020'!S38-'[3]Лист1'!R36</f>
        <v>0</v>
      </c>
      <c r="R38" s="123">
        <f>'2020'!T38-'[3]Лист1'!S36</f>
        <v>0</v>
      </c>
      <c r="S38" s="123">
        <f>'2020'!U38-'[3]Лист1'!T36</f>
        <v>0</v>
      </c>
      <c r="T38" s="123">
        <f>'2020'!V38-'[3]Лист1'!U36</f>
        <v>0</v>
      </c>
      <c r="U38" s="123">
        <f>'2020'!W38-'[3]Лист1'!V36</f>
        <v>0</v>
      </c>
      <c r="V38" s="123">
        <f>'2020'!X38-'[3]Лист1'!W36</f>
        <v>0</v>
      </c>
      <c r="W38" s="123">
        <f>'2020'!Y38-'[3]Лист1'!X36</f>
        <v>0</v>
      </c>
      <c r="X38" s="123">
        <f>'2020'!Z38-'[3]Лист1'!Y36</f>
        <v>-373469.11</v>
      </c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40">
        <f t="shared" si="5"/>
        <v>-373469.11</v>
      </c>
      <c r="AN38" s="140">
        <f t="shared" si="6"/>
        <v>5109894.510000001</v>
      </c>
      <c r="AO38" s="170"/>
      <c r="AP38" s="170"/>
      <c r="AQ38" s="140">
        <v>0</v>
      </c>
      <c r="AR38" s="140">
        <v>0</v>
      </c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40">
        <f t="shared" si="7"/>
        <v>0</v>
      </c>
      <c r="BH38" s="140">
        <f t="shared" si="1"/>
        <v>20935753.600000005</v>
      </c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40">
        <f t="shared" si="8"/>
        <v>0</v>
      </c>
      <c r="CB38" s="140">
        <f t="shared" si="2"/>
        <v>93689.60999999999</v>
      </c>
      <c r="CC38" s="140">
        <f t="shared" si="3"/>
        <v>-373469.11</v>
      </c>
      <c r="CD38" s="140">
        <f t="shared" si="3"/>
        <v>26139337.720000006</v>
      </c>
      <c r="CE38" s="141"/>
      <c r="CF38" s="142">
        <f t="shared" si="9"/>
        <v>29582339.200000014</v>
      </c>
      <c r="CG38" s="193">
        <f t="shared" si="12"/>
        <v>29676028.810000014</v>
      </c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45">
        <f t="shared" si="10"/>
        <v>0</v>
      </c>
      <c r="DA38" s="147">
        <f t="shared" si="4"/>
        <v>3910160.2000000067</v>
      </c>
    </row>
    <row r="39" spans="1:105" s="144" customFormat="1" ht="12.75">
      <c r="A39" s="223" t="s">
        <v>23</v>
      </c>
      <c r="B39" s="123">
        <v>0</v>
      </c>
      <c r="C39" s="123">
        <v>0</v>
      </c>
      <c r="D39" s="123"/>
      <c r="E39" s="123"/>
      <c r="F39" s="123"/>
      <c r="G39" s="123">
        <v>62728.40000000002</v>
      </c>
      <c r="H39" s="216">
        <v>3451474</v>
      </c>
      <c r="I39" s="216">
        <v>16003540.000000004</v>
      </c>
      <c r="J39" s="123"/>
      <c r="K39" s="123">
        <f t="shared" si="13"/>
        <v>19455014.000000004</v>
      </c>
      <c r="L39" s="123">
        <v>1730639</v>
      </c>
      <c r="M39" s="123"/>
      <c r="N39" s="123"/>
      <c r="O39" s="123">
        <f>'2020'!Q39-'[3]Лист1'!P37</f>
        <v>0</v>
      </c>
      <c r="P39" s="123">
        <f>'2020'!R39-'[3]Лист1'!Q37</f>
        <v>0</v>
      </c>
      <c r="Q39" s="123">
        <f>'2020'!S39-'[3]Лист1'!R37</f>
        <v>0</v>
      </c>
      <c r="R39" s="123">
        <f>'2020'!T39-'[3]Лист1'!S37</f>
        <v>0</v>
      </c>
      <c r="S39" s="123">
        <f>'2020'!U39-'[3]Лист1'!T37</f>
        <v>0</v>
      </c>
      <c r="T39" s="123">
        <f>'2020'!V39-'[3]Лист1'!U37</f>
        <v>0</v>
      </c>
      <c r="U39" s="123">
        <f>'2020'!W39-'[3]Лист1'!V37</f>
        <v>-152181.38</v>
      </c>
      <c r="V39" s="123">
        <f>'2020'!X39-'[3]Лист1'!W37</f>
        <v>0</v>
      </c>
      <c r="W39" s="123">
        <f>'2020'!Y39-'[3]Лист1'!X37</f>
        <v>0</v>
      </c>
      <c r="X39" s="123">
        <f>'2020'!Z39-'[3]Лист1'!Y37</f>
        <v>-740143.33</v>
      </c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40">
        <f t="shared" si="5"/>
        <v>-892324.71</v>
      </c>
      <c r="AN39" s="140">
        <f t="shared" si="6"/>
        <v>4343798.71</v>
      </c>
      <c r="AO39" s="140"/>
      <c r="AP39" s="140"/>
      <c r="AQ39" s="140">
        <v>0</v>
      </c>
      <c r="AR39" s="140">
        <v>0</v>
      </c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>
        <f t="shared" si="7"/>
        <v>0</v>
      </c>
      <c r="BH39" s="140">
        <f t="shared" si="1"/>
        <v>16003540.000000004</v>
      </c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>
        <f t="shared" si="8"/>
        <v>0</v>
      </c>
      <c r="CB39" s="140">
        <f t="shared" si="2"/>
        <v>62728.40000000002</v>
      </c>
      <c r="CC39" s="140">
        <f t="shared" si="3"/>
        <v>-892324.71</v>
      </c>
      <c r="CD39" s="140">
        <f t="shared" si="3"/>
        <v>20410067.110000003</v>
      </c>
      <c r="CE39" s="141"/>
      <c r="CF39" s="142">
        <f t="shared" si="9"/>
        <v>21185653.000000004</v>
      </c>
      <c r="CG39" s="143">
        <f t="shared" si="12"/>
        <v>21248381.400000002</v>
      </c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>
        <f t="shared" si="10"/>
        <v>0</v>
      </c>
      <c r="DA39" s="147">
        <f t="shared" si="4"/>
        <v>1730639</v>
      </c>
    </row>
    <row r="40" spans="1:125" s="144" customFormat="1" ht="12.75">
      <c r="A40" s="227" t="s">
        <v>24</v>
      </c>
      <c r="B40" s="123">
        <v>0</v>
      </c>
      <c r="C40" s="123">
        <v>0</v>
      </c>
      <c r="D40" s="123"/>
      <c r="E40" s="123"/>
      <c r="F40" s="123"/>
      <c r="G40" s="123">
        <v>193997.5899999999</v>
      </c>
      <c r="H40" s="216">
        <v>3731644.8</v>
      </c>
      <c r="I40" s="216">
        <v>26904356.19999999</v>
      </c>
      <c r="J40" s="123"/>
      <c r="K40" s="123">
        <f t="shared" si="13"/>
        <v>30636000.999999993</v>
      </c>
      <c r="L40" s="123">
        <v>1901024.8200000003</v>
      </c>
      <c r="M40" s="123"/>
      <c r="N40" s="123"/>
      <c r="O40" s="123">
        <f>'2020'!Q40-'[3]Лист1'!P38</f>
        <v>0</v>
      </c>
      <c r="P40" s="123">
        <f>'2020'!R40-'[3]Лист1'!Q38</f>
        <v>0</v>
      </c>
      <c r="Q40" s="123">
        <f>'2020'!S40-'[3]Лист1'!R38</f>
        <v>0</v>
      </c>
      <c r="R40" s="123">
        <f>'2020'!T40-'[3]Лист1'!S38</f>
        <v>0</v>
      </c>
      <c r="S40" s="123">
        <f>'2020'!U40-'[3]Лист1'!T38</f>
        <v>0</v>
      </c>
      <c r="T40" s="123">
        <f>'2020'!V40-'[3]Лист1'!U38</f>
        <v>0</v>
      </c>
      <c r="U40" s="123">
        <f>'2020'!W40-'[3]Лист1'!V38</f>
        <v>-185264.39</v>
      </c>
      <c r="V40" s="123">
        <f>'2020'!X40-'[3]Лист1'!W38</f>
        <v>-13819.03</v>
      </c>
      <c r="W40" s="123">
        <f>'2020'!Y40-'[3]Лист1'!X38</f>
        <v>0</v>
      </c>
      <c r="X40" s="123">
        <f>'2020'!Z40-'[3]Лист1'!Y38</f>
        <v>-1372534.35</v>
      </c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40">
        <f t="shared" si="5"/>
        <v>-1571617.77</v>
      </c>
      <c r="AN40" s="140">
        <f t="shared" si="6"/>
        <v>5303262.57</v>
      </c>
      <c r="AO40" s="140"/>
      <c r="AP40" s="140"/>
      <c r="AQ40" s="140">
        <v>0</v>
      </c>
      <c r="AR40" s="140">
        <v>0</v>
      </c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>
        <f t="shared" si="7"/>
        <v>0</v>
      </c>
      <c r="BH40" s="140">
        <f t="shared" si="1"/>
        <v>26904356.19999999</v>
      </c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>
        <f t="shared" si="8"/>
        <v>0</v>
      </c>
      <c r="CB40" s="140">
        <f t="shared" si="2"/>
        <v>193997.5899999999</v>
      </c>
      <c r="CC40" s="140">
        <f t="shared" si="3"/>
        <v>-1571617.77</v>
      </c>
      <c r="CD40" s="140">
        <f t="shared" si="3"/>
        <v>32401616.359999992</v>
      </c>
      <c r="CE40" s="141"/>
      <c r="CF40" s="142">
        <f t="shared" si="9"/>
        <v>32537025.819999993</v>
      </c>
      <c r="CG40" s="143">
        <f t="shared" si="12"/>
        <v>32731023.409999993</v>
      </c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>
        <f t="shared" si="10"/>
        <v>0</v>
      </c>
      <c r="DA40" s="147">
        <f t="shared" si="4"/>
        <v>1901024.8200000003</v>
      </c>
      <c r="DR40" s="143">
        <f>AS40+AU40</f>
        <v>0</v>
      </c>
      <c r="DS40" s="143">
        <f>BG40-DR40</f>
        <v>0</v>
      </c>
      <c r="DT40" s="174" t="e">
        <f>DR40/BG40</f>
        <v>#DIV/0!</v>
      </c>
      <c r="DU40" s="174" t="e">
        <f>DS40/BG40</f>
        <v>#DIV/0!</v>
      </c>
    </row>
    <row r="41" spans="1:105" s="144" customFormat="1" ht="12.75">
      <c r="A41" s="223" t="s">
        <v>25</v>
      </c>
      <c r="B41" s="123">
        <v>0</v>
      </c>
      <c r="C41" s="123">
        <v>0</v>
      </c>
      <c r="D41" s="123"/>
      <c r="E41" s="123"/>
      <c r="F41" s="123"/>
      <c r="G41" s="123">
        <v>17586.450000000186</v>
      </c>
      <c r="H41" s="216">
        <v>3963256.5</v>
      </c>
      <c r="I41" s="216">
        <v>21728298.500000004</v>
      </c>
      <c r="J41" s="123"/>
      <c r="K41" s="123">
        <f t="shared" si="13"/>
        <v>25691555.000000004</v>
      </c>
      <c r="L41" s="123">
        <v>1580525</v>
      </c>
      <c r="M41" s="123"/>
      <c r="N41" s="123"/>
      <c r="O41" s="123">
        <f>'2020'!Q41-'[3]Лист1'!P39</f>
        <v>0</v>
      </c>
      <c r="P41" s="123">
        <f>'2020'!R41-'[3]Лист1'!Q39</f>
        <v>0</v>
      </c>
      <c r="Q41" s="123">
        <f>'2020'!S41-'[3]Лист1'!R39</f>
        <v>0</v>
      </c>
      <c r="R41" s="123">
        <f>'2020'!T41-'[3]Лист1'!S39</f>
        <v>0</v>
      </c>
      <c r="S41" s="123">
        <f>'2020'!U41-'[3]Лист1'!T39</f>
        <v>0</v>
      </c>
      <c r="T41" s="123">
        <f>'2020'!V41-'[3]Лист1'!U39</f>
        <v>0</v>
      </c>
      <c r="U41" s="123">
        <f>'2020'!W41-'[3]Лист1'!V39</f>
        <v>-220512.76</v>
      </c>
      <c r="V41" s="123">
        <f>'2020'!X41-'[3]Лист1'!W39</f>
        <v>0</v>
      </c>
      <c r="W41" s="123">
        <f>'2020'!Y41-'[3]Лист1'!X39</f>
        <v>0</v>
      </c>
      <c r="X41" s="123">
        <f>'2020'!Z41-'[3]Лист1'!Y39</f>
        <v>-897995.34</v>
      </c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40">
        <f t="shared" si="5"/>
        <v>-1118508.1</v>
      </c>
      <c r="AN41" s="140">
        <f t="shared" si="6"/>
        <v>5081764.6</v>
      </c>
      <c r="AO41" s="140"/>
      <c r="AP41" s="140"/>
      <c r="AQ41" s="140">
        <v>0</v>
      </c>
      <c r="AR41" s="140">
        <v>0</v>
      </c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>
        <f t="shared" si="7"/>
        <v>0</v>
      </c>
      <c r="BH41" s="140">
        <f t="shared" si="1"/>
        <v>21728298.500000004</v>
      </c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>
        <f t="shared" si="8"/>
        <v>0</v>
      </c>
      <c r="CB41" s="140">
        <f t="shared" si="2"/>
        <v>17586.450000000186</v>
      </c>
      <c r="CC41" s="140">
        <f t="shared" si="3"/>
        <v>-1118508.1</v>
      </c>
      <c r="CD41" s="140">
        <f t="shared" si="3"/>
        <v>26827649.55</v>
      </c>
      <c r="CE41" s="141"/>
      <c r="CF41" s="142">
        <f t="shared" si="9"/>
        <v>27272080.000000004</v>
      </c>
      <c r="CG41" s="143">
        <f t="shared" si="12"/>
        <v>27289666.450000003</v>
      </c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>
        <f t="shared" si="10"/>
        <v>0</v>
      </c>
      <c r="DA41" s="147">
        <f t="shared" si="4"/>
        <v>1580525</v>
      </c>
    </row>
    <row r="42" spans="1:125" s="144" customFormat="1" ht="36" customHeight="1">
      <c r="A42" s="223" t="s">
        <v>26</v>
      </c>
      <c r="B42" s="123">
        <f>'[2]Лист1'!AJ40</f>
        <v>0</v>
      </c>
      <c r="C42" s="123">
        <f>'[2]Лист1'!BC40</f>
        <v>0</v>
      </c>
      <c r="D42" s="123"/>
      <c r="E42" s="123"/>
      <c r="F42" s="123"/>
      <c r="G42" s="123">
        <f>'[2]Лист1'!BU40</f>
        <v>39281.53000000003</v>
      </c>
      <c r="H42" s="216">
        <v>6871365.2</v>
      </c>
      <c r="I42" s="216">
        <v>24782984.799999997</v>
      </c>
      <c r="J42" s="123"/>
      <c r="K42" s="123">
        <f t="shared" si="13"/>
        <v>31654349.999999996</v>
      </c>
      <c r="L42" s="123">
        <v>2858173.9999999963</v>
      </c>
      <c r="M42" s="123"/>
      <c r="N42" s="123"/>
      <c r="O42" s="123">
        <f>'2020'!Q42-'[3]Лист1'!P40</f>
        <v>0</v>
      </c>
      <c r="P42" s="123">
        <f>'2020'!R42-'[3]Лист1'!Q40</f>
        <v>0</v>
      </c>
      <c r="Q42" s="123">
        <f>'2020'!S42-'[3]Лист1'!R40</f>
        <v>0</v>
      </c>
      <c r="R42" s="123">
        <f>'2020'!T42-'[3]Лист1'!S40</f>
        <v>0</v>
      </c>
      <c r="S42" s="123">
        <f>'2020'!U42-'[3]Лист1'!T40</f>
        <v>0</v>
      </c>
      <c r="T42" s="123">
        <f>'2020'!V42-'[3]Лист1'!U40</f>
        <v>0</v>
      </c>
      <c r="U42" s="123">
        <f>'2020'!W42-'[3]Лист1'!V40</f>
        <v>0</v>
      </c>
      <c r="V42" s="123">
        <f>'2020'!X42-'[3]Лист1'!W40</f>
        <v>0</v>
      </c>
      <c r="W42" s="123">
        <f>'2020'!Y42-'[3]Лист1'!X40</f>
        <v>0</v>
      </c>
      <c r="X42" s="123">
        <f>'2020'!Z42-'[3]Лист1'!Y40</f>
        <v>0</v>
      </c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40">
        <f t="shared" si="5"/>
        <v>0</v>
      </c>
      <c r="AN42" s="140">
        <f t="shared" si="6"/>
        <v>6871365.2</v>
      </c>
      <c r="AO42" s="140"/>
      <c r="AP42" s="140"/>
      <c r="AQ42" s="140">
        <v>0</v>
      </c>
      <c r="AR42" s="140">
        <v>0</v>
      </c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>
        <f t="shared" si="7"/>
        <v>0</v>
      </c>
      <c r="BH42" s="140">
        <f t="shared" si="1"/>
        <v>24782984.799999997</v>
      </c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>
        <f t="shared" si="8"/>
        <v>0</v>
      </c>
      <c r="CB42" s="140">
        <f t="shared" si="2"/>
        <v>39281.53000000003</v>
      </c>
      <c r="CC42" s="140">
        <f t="shared" si="3"/>
        <v>0</v>
      </c>
      <c r="CD42" s="140">
        <f t="shared" si="3"/>
        <v>31693631.529999997</v>
      </c>
      <c r="CE42" s="141"/>
      <c r="CF42" s="142">
        <f t="shared" si="9"/>
        <v>34512523.99999999</v>
      </c>
      <c r="CG42" s="143">
        <f>K42+M42+B42+C42+E42+F42+G42+L42</f>
        <v>34551805.529999994</v>
      </c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>
        <f t="shared" si="10"/>
        <v>0</v>
      </c>
      <c r="DA42" s="147">
        <f t="shared" si="4"/>
        <v>2858173.9999999963</v>
      </c>
      <c r="DR42" s="143">
        <f>AS42+AU42</f>
        <v>0</v>
      </c>
      <c r="DS42" s="143">
        <f>BG42-DR42</f>
        <v>0</v>
      </c>
      <c r="DT42" s="174" t="e">
        <f>DR42/BG42</f>
        <v>#DIV/0!</v>
      </c>
      <c r="DU42" s="174" t="e">
        <f>DS42/BG42</f>
        <v>#DIV/0!</v>
      </c>
    </row>
    <row r="43" spans="1:105" s="144" customFormat="1" ht="12.75">
      <c r="A43" s="227" t="s">
        <v>27</v>
      </c>
      <c r="B43" s="123">
        <v>0</v>
      </c>
      <c r="C43" s="123">
        <v>0</v>
      </c>
      <c r="D43" s="123">
        <v>79400</v>
      </c>
      <c r="E43" s="123"/>
      <c r="F43" s="123"/>
      <c r="G43" s="123">
        <v>312400.84999999986</v>
      </c>
      <c r="H43" s="216">
        <v>4513064.1</v>
      </c>
      <c r="I43" s="216">
        <v>16912991.9</v>
      </c>
      <c r="J43" s="123"/>
      <c r="K43" s="123">
        <f t="shared" si="13"/>
        <v>21426056</v>
      </c>
      <c r="L43" s="123">
        <v>4707418</v>
      </c>
      <c r="M43" s="123"/>
      <c r="N43" s="123"/>
      <c r="O43" s="123">
        <f>'2020'!Q43-'[3]Лист1'!P41</f>
        <v>0</v>
      </c>
      <c r="P43" s="123">
        <f>'2020'!R43-'[3]Лист1'!Q41</f>
        <v>0</v>
      </c>
      <c r="Q43" s="123">
        <f>'2020'!S43-'[3]Лист1'!R41</f>
        <v>0</v>
      </c>
      <c r="R43" s="123">
        <f>'2020'!T43-'[3]Лист1'!S41</f>
        <v>0</v>
      </c>
      <c r="S43" s="123">
        <f>'2020'!U43-'[3]Лист1'!T41</f>
        <v>0</v>
      </c>
      <c r="T43" s="123">
        <f>'2020'!V43-'[3]Лист1'!U41</f>
        <v>0</v>
      </c>
      <c r="U43" s="123">
        <f>'2020'!W43-'[3]Лист1'!V41</f>
        <v>-224049.85</v>
      </c>
      <c r="V43" s="123">
        <f>'2020'!X43-'[3]Лист1'!W41</f>
        <v>0</v>
      </c>
      <c r="W43" s="123">
        <f>'2020'!Y43-'[3]Лист1'!X41</f>
        <v>0</v>
      </c>
      <c r="X43" s="123">
        <f>'2020'!Z43-'[3]Лист1'!Y41</f>
        <v>0</v>
      </c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40">
        <f t="shared" si="5"/>
        <v>-224049.85</v>
      </c>
      <c r="AN43" s="140">
        <f t="shared" si="6"/>
        <v>4737113.949999999</v>
      </c>
      <c r="AO43" s="140"/>
      <c r="AP43" s="140"/>
      <c r="AQ43" s="140">
        <v>0</v>
      </c>
      <c r="AR43" s="140">
        <v>0</v>
      </c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>
        <f t="shared" si="7"/>
        <v>0</v>
      </c>
      <c r="BH43" s="140">
        <f t="shared" si="1"/>
        <v>16912991.9</v>
      </c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>
        <f t="shared" si="8"/>
        <v>0</v>
      </c>
      <c r="CB43" s="140">
        <f t="shared" si="2"/>
        <v>312400.84999999986</v>
      </c>
      <c r="CC43" s="140">
        <f aca="true" t="shared" si="14" ref="CC43:CD67">AM43+BG43+CA43+AQ43</f>
        <v>-224049.85</v>
      </c>
      <c r="CD43" s="140">
        <f t="shared" si="14"/>
        <v>21962506.7</v>
      </c>
      <c r="CE43" s="141"/>
      <c r="CF43" s="142">
        <f t="shared" si="9"/>
        <v>26133474</v>
      </c>
      <c r="CG43" s="143">
        <f aca="true" t="shared" si="15" ref="CG43:CG53">K43+M43+B43+C43+E43+F43+G43+L43+D43</f>
        <v>26525274.85</v>
      </c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>
        <f t="shared" si="10"/>
        <v>0</v>
      </c>
      <c r="DA43" s="147">
        <f t="shared" si="4"/>
        <v>4786818</v>
      </c>
    </row>
    <row r="44" spans="1:105" s="144" customFormat="1" ht="12.75">
      <c r="A44" s="227"/>
      <c r="B44" s="123">
        <v>0</v>
      </c>
      <c r="C44" s="123">
        <v>0</v>
      </c>
      <c r="D44" s="123"/>
      <c r="E44" s="123"/>
      <c r="F44" s="123"/>
      <c r="G44" s="123">
        <v>0</v>
      </c>
      <c r="H44" s="216">
        <v>0</v>
      </c>
      <c r="I44" s="216">
        <v>0</v>
      </c>
      <c r="J44" s="123"/>
      <c r="K44" s="123">
        <f t="shared" si="13"/>
        <v>0</v>
      </c>
      <c r="L44" s="123">
        <v>0</v>
      </c>
      <c r="M44" s="123"/>
      <c r="N44" s="123"/>
      <c r="O44" s="123">
        <f>'2020'!Q44-'[3]Лист1'!P42</f>
        <v>0</v>
      </c>
      <c r="P44" s="123">
        <f>'2020'!R44-'[3]Лист1'!Q42</f>
        <v>0</v>
      </c>
      <c r="Q44" s="123">
        <f>'2020'!S44-'[3]Лист1'!R42</f>
        <v>0</v>
      </c>
      <c r="R44" s="123">
        <f>'2020'!T44-'[3]Лист1'!S42</f>
        <v>0</v>
      </c>
      <c r="S44" s="123">
        <f>'2020'!U44-'[3]Лист1'!T42</f>
        <v>0</v>
      </c>
      <c r="T44" s="123">
        <f>'2020'!V44-'[3]Лист1'!U42</f>
        <v>0</v>
      </c>
      <c r="U44" s="123">
        <f>'2020'!W44-'[3]Лист1'!V42</f>
        <v>0</v>
      </c>
      <c r="V44" s="123">
        <f>'2020'!X44-'[3]Лист1'!W42</f>
        <v>0</v>
      </c>
      <c r="W44" s="123">
        <f>'2020'!Y44-'[3]Лист1'!X42</f>
        <v>0</v>
      </c>
      <c r="X44" s="123">
        <f>'2020'!Z44-'[3]Лист1'!Y42</f>
        <v>0</v>
      </c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40">
        <f t="shared" si="5"/>
        <v>0</v>
      </c>
      <c r="AN44" s="140">
        <f t="shared" si="6"/>
        <v>0</v>
      </c>
      <c r="AO44" s="140"/>
      <c r="AP44" s="140"/>
      <c r="AQ44" s="140">
        <v>0</v>
      </c>
      <c r="AR44" s="140">
        <v>0</v>
      </c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>
        <f t="shared" si="7"/>
        <v>0</v>
      </c>
      <c r="BH44" s="140">
        <f t="shared" si="1"/>
        <v>0</v>
      </c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>
        <f t="shared" si="8"/>
        <v>0</v>
      </c>
      <c r="CB44" s="140">
        <f t="shared" si="2"/>
        <v>0</v>
      </c>
      <c r="CC44" s="140">
        <f t="shared" si="14"/>
        <v>0</v>
      </c>
      <c r="CD44" s="140">
        <f t="shared" si="14"/>
        <v>0</v>
      </c>
      <c r="CE44" s="141"/>
      <c r="CF44" s="142">
        <f t="shared" si="9"/>
        <v>0</v>
      </c>
      <c r="CG44" s="143">
        <f t="shared" si="15"/>
        <v>0</v>
      </c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>
        <f t="shared" si="10"/>
        <v>0</v>
      </c>
      <c r="DA44" s="147">
        <f t="shared" si="4"/>
        <v>0</v>
      </c>
    </row>
    <row r="45" spans="1:125" s="184" customFormat="1" ht="24.75" customHeight="1">
      <c r="A45" s="231" t="s">
        <v>28</v>
      </c>
      <c r="B45" s="177">
        <v>0</v>
      </c>
      <c r="C45" s="177">
        <v>0</v>
      </c>
      <c r="D45" s="177"/>
      <c r="E45" s="177"/>
      <c r="F45" s="177"/>
      <c r="G45" s="177">
        <v>487667.43000000005</v>
      </c>
      <c r="H45" s="216">
        <v>7348822.8</v>
      </c>
      <c r="I45" s="177">
        <v>30360779.200000003</v>
      </c>
      <c r="J45" s="177"/>
      <c r="K45" s="177">
        <f t="shared" si="13"/>
        <v>37709602</v>
      </c>
      <c r="L45" s="177">
        <v>3962642.5300000086</v>
      </c>
      <c r="M45" s="177"/>
      <c r="N45" s="177"/>
      <c r="O45" s="123">
        <f>'2020'!Q45-'[3]Лист1'!P43</f>
        <v>0</v>
      </c>
      <c r="P45" s="123">
        <f>'2020'!R45-'[3]Лист1'!Q43</f>
        <v>0</v>
      </c>
      <c r="Q45" s="123">
        <f>'2020'!S45-'[3]Лист1'!R43</f>
        <v>0</v>
      </c>
      <c r="R45" s="123">
        <f>'2020'!T45-'[3]Лист1'!S43</f>
        <v>0</v>
      </c>
      <c r="S45" s="123">
        <f>'2020'!U45-'[3]Лист1'!T43</f>
        <v>0</v>
      </c>
      <c r="T45" s="123">
        <f>'2020'!V45-'[3]Лист1'!U43</f>
        <v>0</v>
      </c>
      <c r="U45" s="123">
        <f>'2020'!W45-'[3]Лист1'!V43</f>
        <v>-646787.9299999999</v>
      </c>
      <c r="V45" s="123">
        <f>'2020'!X45-'[3]Лист1'!W43</f>
        <v>-123507.95</v>
      </c>
      <c r="W45" s="123">
        <f>'2020'!Y45-'[3]Лист1'!X43</f>
        <v>0</v>
      </c>
      <c r="X45" s="123">
        <f>'2020'!Z45-'[3]Лист1'!Y43</f>
        <v>-1411802.88</v>
      </c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40">
        <f t="shared" si="5"/>
        <v>-2182098.76</v>
      </c>
      <c r="AN45" s="140">
        <f t="shared" si="6"/>
        <v>9530921.559999999</v>
      </c>
      <c r="AO45" s="179"/>
      <c r="AP45" s="178"/>
      <c r="AQ45" s="140">
        <v>0</v>
      </c>
      <c r="AR45" s="140">
        <v>0</v>
      </c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40">
        <f t="shared" si="7"/>
        <v>0</v>
      </c>
      <c r="BH45" s="140">
        <f t="shared" si="1"/>
        <v>30360779.200000003</v>
      </c>
      <c r="BI45" s="180"/>
      <c r="BJ45" s="178"/>
      <c r="BK45" s="178"/>
      <c r="BL45" s="180"/>
      <c r="BM45" s="178"/>
      <c r="BN45" s="178"/>
      <c r="BO45" s="180"/>
      <c r="BP45" s="178"/>
      <c r="BQ45" s="178"/>
      <c r="BR45" s="178"/>
      <c r="BS45" s="178"/>
      <c r="BT45" s="178"/>
      <c r="BU45" s="181"/>
      <c r="BV45" s="178"/>
      <c r="BW45" s="178"/>
      <c r="BX45" s="178"/>
      <c r="BY45" s="178"/>
      <c r="BZ45" s="178"/>
      <c r="CA45" s="140">
        <f t="shared" si="8"/>
        <v>0</v>
      </c>
      <c r="CB45" s="140">
        <f t="shared" si="2"/>
        <v>487667.43000000005</v>
      </c>
      <c r="CC45" s="140">
        <f t="shared" si="14"/>
        <v>-2182098.76</v>
      </c>
      <c r="CD45" s="140">
        <f t="shared" si="14"/>
        <v>40379368.190000005</v>
      </c>
      <c r="CE45" s="141"/>
      <c r="CF45" s="142">
        <f t="shared" si="9"/>
        <v>41672244.53000001</v>
      </c>
      <c r="CG45" s="143">
        <f t="shared" si="15"/>
        <v>42159911.96000001</v>
      </c>
      <c r="CH45" s="182"/>
      <c r="CI45" s="182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45">
        <f t="shared" si="10"/>
        <v>0</v>
      </c>
      <c r="DA45" s="147">
        <f t="shared" si="4"/>
        <v>3962642.5300000086</v>
      </c>
      <c r="DR45" s="185">
        <f>AS45+AU45</f>
        <v>0</v>
      </c>
      <c r="DS45" s="185">
        <f>BG45-DR45</f>
        <v>0</v>
      </c>
      <c r="DT45" s="186" t="e">
        <f>DR45/BG45</f>
        <v>#DIV/0!</v>
      </c>
      <c r="DU45" s="186" t="e">
        <f>DS45/BG45</f>
        <v>#DIV/0!</v>
      </c>
    </row>
    <row r="46" spans="1:125" s="144" customFormat="1" ht="12.75">
      <c r="A46" s="227" t="s">
        <v>29</v>
      </c>
      <c r="B46" s="123">
        <v>0</v>
      </c>
      <c r="C46" s="123">
        <v>0</v>
      </c>
      <c r="D46" s="123"/>
      <c r="E46" s="123"/>
      <c r="F46" s="123"/>
      <c r="G46" s="123">
        <v>62706.08999999997</v>
      </c>
      <c r="H46" s="216">
        <v>5141349</v>
      </c>
      <c r="I46" s="216">
        <v>21481459</v>
      </c>
      <c r="J46" s="123"/>
      <c r="K46" s="123">
        <f t="shared" si="13"/>
        <v>26622808</v>
      </c>
      <c r="L46" s="123">
        <v>1452208.5</v>
      </c>
      <c r="M46" s="123"/>
      <c r="N46" s="123"/>
      <c r="O46" s="123">
        <f>'2020'!Q46-'[3]Лист1'!P44</f>
        <v>0</v>
      </c>
      <c r="P46" s="123">
        <f>'2020'!R46-'[3]Лист1'!Q44</f>
        <v>0</v>
      </c>
      <c r="Q46" s="123">
        <f>'2020'!S46-'[3]Лист1'!R44</f>
        <v>-697</v>
      </c>
      <c r="R46" s="123">
        <f>'2020'!T46-'[3]Лист1'!S44</f>
        <v>0</v>
      </c>
      <c r="S46" s="123">
        <f>'2020'!U46-'[3]Лист1'!T44</f>
        <v>0</v>
      </c>
      <c r="T46" s="123">
        <f>'2020'!V46-'[3]Лист1'!U44</f>
        <v>0</v>
      </c>
      <c r="U46" s="123">
        <f>'2020'!W46-'[3]Лист1'!V44</f>
        <v>-155231.86</v>
      </c>
      <c r="V46" s="123">
        <f>'2020'!X46-'[3]Лист1'!W44</f>
        <v>0</v>
      </c>
      <c r="W46" s="123">
        <f>'2020'!Y46-'[3]Лист1'!X44</f>
        <v>0</v>
      </c>
      <c r="X46" s="123">
        <f>'2020'!Z46-'[3]Лист1'!Y44</f>
        <v>-1459841.43</v>
      </c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40">
        <f t="shared" si="5"/>
        <v>-1615770.29</v>
      </c>
      <c r="AN46" s="140">
        <f t="shared" si="6"/>
        <v>6757119.29</v>
      </c>
      <c r="AO46" s="140"/>
      <c r="AP46" s="140"/>
      <c r="AQ46" s="140">
        <v>0</v>
      </c>
      <c r="AR46" s="140">
        <v>0</v>
      </c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>
        <f t="shared" si="7"/>
        <v>0</v>
      </c>
      <c r="BH46" s="140">
        <f t="shared" si="1"/>
        <v>21481459</v>
      </c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>
        <f t="shared" si="8"/>
        <v>0</v>
      </c>
      <c r="CB46" s="140">
        <f t="shared" si="2"/>
        <v>62706.08999999997</v>
      </c>
      <c r="CC46" s="140">
        <f t="shared" si="14"/>
        <v>-1615770.29</v>
      </c>
      <c r="CD46" s="140">
        <f t="shared" si="14"/>
        <v>28301284.38</v>
      </c>
      <c r="CE46" s="141"/>
      <c r="CF46" s="142">
        <f t="shared" si="9"/>
        <v>28075016.5</v>
      </c>
      <c r="CG46" s="143">
        <f t="shared" si="15"/>
        <v>28137722.59</v>
      </c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>
        <f t="shared" si="10"/>
        <v>0</v>
      </c>
      <c r="DA46" s="147">
        <f t="shared" si="4"/>
        <v>1452208.5</v>
      </c>
      <c r="DR46" s="143">
        <f>AS46+AU46</f>
        <v>0</v>
      </c>
      <c r="DS46" s="143">
        <f>BG46-DR46</f>
        <v>0</v>
      </c>
      <c r="DT46" s="174" t="e">
        <f>DR46/BG46</f>
        <v>#DIV/0!</v>
      </c>
      <c r="DU46" s="174" t="e">
        <f>DS46/BG46</f>
        <v>#DIV/0!</v>
      </c>
    </row>
    <row r="47" spans="1:105" s="144" customFormat="1" ht="24.75" customHeight="1">
      <c r="A47" s="223" t="s">
        <v>30</v>
      </c>
      <c r="B47" s="123">
        <v>0</v>
      </c>
      <c r="C47" s="123">
        <v>0</v>
      </c>
      <c r="D47" s="123"/>
      <c r="E47" s="123"/>
      <c r="F47" s="123"/>
      <c r="G47" s="123">
        <v>11291.069999999978</v>
      </c>
      <c r="H47" s="216">
        <v>4687514.3</v>
      </c>
      <c r="I47" s="216">
        <v>21191300.7</v>
      </c>
      <c r="J47" s="123"/>
      <c r="K47" s="123">
        <f t="shared" si="13"/>
        <v>25878815</v>
      </c>
      <c r="L47" s="123">
        <v>1990200</v>
      </c>
      <c r="M47" s="123"/>
      <c r="N47" s="123"/>
      <c r="O47" s="123">
        <f>'2020'!Q47-'[3]Лист1'!P45</f>
        <v>0</v>
      </c>
      <c r="P47" s="123">
        <f>'2020'!R47-'[3]Лист1'!Q45</f>
        <v>0</v>
      </c>
      <c r="Q47" s="123">
        <f>'2020'!S47-'[3]Лист1'!R45</f>
        <v>0</v>
      </c>
      <c r="R47" s="123">
        <f>'2020'!T47-'[3]Лист1'!S45</f>
        <v>0</v>
      </c>
      <c r="S47" s="123">
        <f>'2020'!U47-'[3]Лист1'!T45</f>
        <v>0</v>
      </c>
      <c r="T47" s="123">
        <f>'2020'!V47-'[3]Лист1'!U45</f>
        <v>0</v>
      </c>
      <c r="U47" s="123">
        <f>'2020'!W47-'[3]Лист1'!V45</f>
        <v>0</v>
      </c>
      <c r="V47" s="123">
        <f>'2020'!X47-'[3]Лист1'!W45</f>
        <v>0</v>
      </c>
      <c r="W47" s="123">
        <f>'2020'!Y47-'[3]Лист1'!X45</f>
        <v>0</v>
      </c>
      <c r="X47" s="123">
        <f>'2020'!Z47-'[3]Лист1'!Y45</f>
        <v>0</v>
      </c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40">
        <f t="shared" si="5"/>
        <v>0</v>
      </c>
      <c r="AN47" s="140">
        <f t="shared" si="6"/>
        <v>4687514.3</v>
      </c>
      <c r="AO47" s="140"/>
      <c r="AP47" s="140"/>
      <c r="AQ47" s="140">
        <v>0</v>
      </c>
      <c r="AR47" s="140">
        <v>0</v>
      </c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>
        <f t="shared" si="7"/>
        <v>0</v>
      </c>
      <c r="BH47" s="140">
        <f t="shared" si="1"/>
        <v>21191300.7</v>
      </c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>
        <f t="shared" si="8"/>
        <v>0</v>
      </c>
      <c r="CB47" s="140">
        <f t="shared" si="2"/>
        <v>11291.069999999978</v>
      </c>
      <c r="CC47" s="140">
        <f t="shared" si="14"/>
        <v>0</v>
      </c>
      <c r="CD47" s="140">
        <f t="shared" si="14"/>
        <v>25890106.07</v>
      </c>
      <c r="CE47" s="141"/>
      <c r="CF47" s="142">
        <f t="shared" si="9"/>
        <v>27869015</v>
      </c>
      <c r="CG47" s="143">
        <f t="shared" si="15"/>
        <v>27880306.07</v>
      </c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>
        <f t="shared" si="10"/>
        <v>0</v>
      </c>
      <c r="DA47" s="147">
        <f t="shared" si="4"/>
        <v>1990200</v>
      </c>
    </row>
    <row r="48" spans="1:105" s="144" customFormat="1" ht="12" customHeight="1">
      <c r="A48" s="227" t="s">
        <v>31</v>
      </c>
      <c r="B48" s="123">
        <v>0</v>
      </c>
      <c r="C48" s="123">
        <v>0</v>
      </c>
      <c r="D48" s="123"/>
      <c r="E48" s="123"/>
      <c r="F48" s="123"/>
      <c r="G48" s="123">
        <v>87283.28000000003</v>
      </c>
      <c r="H48" s="216">
        <v>5687132</v>
      </c>
      <c r="I48" s="216">
        <v>27123448.999999993</v>
      </c>
      <c r="J48" s="123"/>
      <c r="K48" s="123">
        <f t="shared" si="13"/>
        <v>32810580.999999993</v>
      </c>
      <c r="L48" s="123">
        <v>4708385.590000004</v>
      </c>
      <c r="M48" s="123"/>
      <c r="N48" s="123"/>
      <c r="O48" s="123">
        <f>'2020'!Q48-'[3]Лист1'!P46</f>
        <v>0</v>
      </c>
      <c r="P48" s="123">
        <f>'2020'!R48-'[3]Лист1'!Q46</f>
        <v>0</v>
      </c>
      <c r="Q48" s="123">
        <f>'2020'!S48-'[3]Лист1'!R46</f>
        <v>-96.77</v>
      </c>
      <c r="R48" s="123">
        <f>'2020'!T48-'[3]Лист1'!S46</f>
        <v>0</v>
      </c>
      <c r="S48" s="123">
        <f>'2020'!U48-'[3]Лист1'!T46</f>
        <v>0</v>
      </c>
      <c r="T48" s="123">
        <f>'2020'!V48-'[3]Лист1'!U46</f>
        <v>0</v>
      </c>
      <c r="U48" s="123">
        <f>'2020'!W48-'[3]Лист1'!V46</f>
        <v>-381771.84</v>
      </c>
      <c r="V48" s="123">
        <f>'2020'!X48-'[3]Лист1'!W46</f>
        <v>0</v>
      </c>
      <c r="W48" s="123">
        <f>'2020'!Y48-'[3]Лист1'!X46</f>
        <v>0</v>
      </c>
      <c r="X48" s="123">
        <f>'2020'!Z48-'[3]Лист1'!Y46</f>
        <v>-638853.7</v>
      </c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40">
        <f t="shared" si="5"/>
        <v>-1020722.31</v>
      </c>
      <c r="AN48" s="140">
        <f t="shared" si="6"/>
        <v>6707854.3100000005</v>
      </c>
      <c r="AO48" s="140"/>
      <c r="AP48" s="140"/>
      <c r="AQ48" s="140">
        <v>0</v>
      </c>
      <c r="AR48" s="140">
        <v>0</v>
      </c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>
        <f t="shared" si="7"/>
        <v>0</v>
      </c>
      <c r="BH48" s="140">
        <f t="shared" si="1"/>
        <v>27123448.999999993</v>
      </c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>
        <f t="shared" si="8"/>
        <v>0</v>
      </c>
      <c r="CB48" s="140">
        <f t="shared" si="2"/>
        <v>87283.28000000003</v>
      </c>
      <c r="CC48" s="140">
        <f t="shared" si="14"/>
        <v>-1020722.31</v>
      </c>
      <c r="CD48" s="140">
        <f t="shared" si="14"/>
        <v>33918586.589999996</v>
      </c>
      <c r="CE48" s="141"/>
      <c r="CF48" s="142">
        <f t="shared" si="9"/>
        <v>37518966.589999996</v>
      </c>
      <c r="CG48" s="143">
        <f t="shared" si="15"/>
        <v>37606249.87</v>
      </c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>
        <f t="shared" si="10"/>
        <v>0</v>
      </c>
      <c r="DA48" s="147">
        <f t="shared" si="4"/>
        <v>4708385.590000004</v>
      </c>
    </row>
    <row r="49" spans="1:105" s="143" customFormat="1" ht="12.75">
      <c r="A49" s="222" t="s">
        <v>202</v>
      </c>
      <c r="B49" s="123">
        <v>0</v>
      </c>
      <c r="C49" s="123">
        <v>0</v>
      </c>
      <c r="D49" s="123">
        <v>169693.9</v>
      </c>
      <c r="E49" s="123"/>
      <c r="F49" s="123"/>
      <c r="G49" s="123">
        <v>424297.3300000001</v>
      </c>
      <c r="H49" s="216">
        <v>4592402.8</v>
      </c>
      <c r="I49" s="216">
        <v>29279660.2</v>
      </c>
      <c r="J49" s="123"/>
      <c r="K49" s="123">
        <f t="shared" si="13"/>
        <v>33872063</v>
      </c>
      <c r="L49" s="123">
        <v>2893797.6199999973</v>
      </c>
      <c r="M49" s="194"/>
      <c r="N49" s="123"/>
      <c r="O49" s="123">
        <f>'2020'!Q49-'[3]Лист1'!P47</f>
        <v>0</v>
      </c>
      <c r="P49" s="123">
        <f>'2020'!R49-'[3]Лист1'!Q47</f>
        <v>0</v>
      </c>
      <c r="Q49" s="123">
        <f>'2020'!S49-'[3]Лист1'!R47</f>
        <v>-100</v>
      </c>
      <c r="R49" s="123">
        <f>'2020'!T49-'[3]Лист1'!S47</f>
        <v>0</v>
      </c>
      <c r="S49" s="123">
        <f>'2020'!U49-'[3]Лист1'!T47</f>
        <v>0</v>
      </c>
      <c r="T49" s="123">
        <f>'2020'!V49-'[3]Лист1'!U47</f>
        <v>0</v>
      </c>
      <c r="U49" s="123">
        <f>'2020'!W49-'[3]Лист1'!V47</f>
        <v>-554893.0700000001</v>
      </c>
      <c r="V49" s="123">
        <f>'2020'!X49-'[3]Лист1'!W47</f>
        <v>0</v>
      </c>
      <c r="W49" s="123">
        <f>'2020'!Y49-'[3]Лист1'!X47</f>
        <v>0</v>
      </c>
      <c r="X49" s="123">
        <f>'2020'!Z49-'[3]Лист1'!Y47</f>
        <v>-1370533.58</v>
      </c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40">
        <f t="shared" si="5"/>
        <v>-1925526.6500000001</v>
      </c>
      <c r="AN49" s="140">
        <f t="shared" si="6"/>
        <v>6517929.45</v>
      </c>
      <c r="AO49" s="140"/>
      <c r="AP49" s="140"/>
      <c r="AQ49" s="140">
        <v>0</v>
      </c>
      <c r="AR49" s="140">
        <v>0</v>
      </c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40">
        <f t="shared" si="7"/>
        <v>0</v>
      </c>
      <c r="BH49" s="140">
        <f t="shared" si="1"/>
        <v>29279660.2</v>
      </c>
      <c r="BI49" s="195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40">
        <f t="shared" si="8"/>
        <v>0</v>
      </c>
      <c r="CB49" s="140">
        <f t="shared" si="2"/>
        <v>424297.3300000001</v>
      </c>
      <c r="CC49" s="140">
        <f t="shared" si="14"/>
        <v>-1925526.6500000001</v>
      </c>
      <c r="CD49" s="140">
        <f t="shared" si="14"/>
        <v>36221886.98</v>
      </c>
      <c r="CE49" s="141"/>
      <c r="CF49" s="142">
        <f t="shared" si="9"/>
        <v>36765860.62</v>
      </c>
      <c r="CG49" s="143">
        <f t="shared" si="15"/>
        <v>37359851.849999994</v>
      </c>
      <c r="CH49" s="144"/>
      <c r="CI49" s="144"/>
      <c r="CJ49" s="195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45"/>
      <c r="CZ49" s="145">
        <f t="shared" si="10"/>
        <v>0</v>
      </c>
      <c r="DA49" s="147">
        <f t="shared" si="4"/>
        <v>3063491.519999997</v>
      </c>
    </row>
    <row r="50" spans="1:105" s="144" customFormat="1" ht="12.75">
      <c r="A50" s="227" t="s">
        <v>32</v>
      </c>
      <c r="B50" s="123">
        <v>0</v>
      </c>
      <c r="C50" s="123">
        <v>0</v>
      </c>
      <c r="D50" s="123"/>
      <c r="E50" s="123"/>
      <c r="F50" s="123"/>
      <c r="G50" s="123">
        <v>311755.92999999993</v>
      </c>
      <c r="H50" s="216">
        <v>5741055.6</v>
      </c>
      <c r="I50" s="216">
        <v>32179531.39999999</v>
      </c>
      <c r="J50" s="123"/>
      <c r="K50" s="123">
        <f t="shared" si="13"/>
        <v>37920586.99999999</v>
      </c>
      <c r="L50" s="123">
        <v>3325990.289999999</v>
      </c>
      <c r="M50" s="123"/>
      <c r="N50" s="123"/>
      <c r="O50" s="123">
        <f>'2020'!Q50-'[3]Лист1'!P48</f>
        <v>0</v>
      </c>
      <c r="P50" s="123">
        <f>'2020'!R50-'[3]Лист1'!Q48</f>
        <v>0</v>
      </c>
      <c r="Q50" s="123">
        <f>'2020'!S50-'[3]Лист1'!R48</f>
        <v>-824</v>
      </c>
      <c r="R50" s="123">
        <f>'2020'!T50-'[3]Лист1'!S48</f>
        <v>0</v>
      </c>
      <c r="S50" s="123">
        <f>'2020'!U50-'[3]Лист1'!T48</f>
        <v>0</v>
      </c>
      <c r="T50" s="123">
        <f>'2020'!V50-'[3]Лист1'!U48</f>
        <v>0</v>
      </c>
      <c r="U50" s="123">
        <f>'2020'!W50-'[3]Лист1'!V48</f>
        <v>-137972.74</v>
      </c>
      <c r="V50" s="123">
        <f>'2020'!X50-'[3]Лист1'!W48</f>
        <v>0</v>
      </c>
      <c r="W50" s="123">
        <f>'2020'!Y50-'[3]Лист1'!X48</f>
        <v>0</v>
      </c>
      <c r="X50" s="123">
        <f>'2020'!Z50-'[3]Лист1'!Y48</f>
        <v>-823091.63</v>
      </c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40">
        <f t="shared" si="5"/>
        <v>-961888.37</v>
      </c>
      <c r="AN50" s="140">
        <f t="shared" si="6"/>
        <v>6702943.97</v>
      </c>
      <c r="AO50" s="140"/>
      <c r="AP50" s="140"/>
      <c r="AQ50" s="140">
        <v>0</v>
      </c>
      <c r="AR50" s="140">
        <v>0</v>
      </c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>
        <f t="shared" si="7"/>
        <v>0</v>
      </c>
      <c r="BH50" s="140">
        <f t="shared" si="1"/>
        <v>32179531.39999999</v>
      </c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>
        <f t="shared" si="8"/>
        <v>0</v>
      </c>
      <c r="CB50" s="140">
        <f t="shared" si="2"/>
        <v>311755.92999999993</v>
      </c>
      <c r="CC50" s="140">
        <f t="shared" si="14"/>
        <v>-961888.37</v>
      </c>
      <c r="CD50" s="140">
        <f t="shared" si="14"/>
        <v>39194231.29999999</v>
      </c>
      <c r="CE50" s="141"/>
      <c r="CF50" s="142">
        <f t="shared" si="9"/>
        <v>41246577.28999999</v>
      </c>
      <c r="CG50" s="143">
        <f t="shared" si="15"/>
        <v>41558333.21999999</v>
      </c>
      <c r="CJ50" s="170"/>
      <c r="CK50" s="170"/>
      <c r="CL50" s="170"/>
      <c r="CM50" s="145"/>
      <c r="CN50" s="145"/>
      <c r="CO50" s="145"/>
      <c r="CP50" s="145"/>
      <c r="CQ50" s="145"/>
      <c r="CR50" s="170"/>
      <c r="CS50" s="170"/>
      <c r="CT50" s="145"/>
      <c r="CU50" s="145"/>
      <c r="CV50" s="145"/>
      <c r="CW50" s="145"/>
      <c r="CX50" s="145"/>
      <c r="CY50" s="145"/>
      <c r="CZ50" s="145">
        <f t="shared" si="10"/>
        <v>0</v>
      </c>
      <c r="DA50" s="147">
        <f t="shared" si="4"/>
        <v>3325990.289999999</v>
      </c>
    </row>
    <row r="51" spans="1:105" s="144" customFormat="1" ht="12.75">
      <c r="A51" s="227" t="s">
        <v>33</v>
      </c>
      <c r="B51" s="123">
        <v>0</v>
      </c>
      <c r="C51" s="123">
        <v>0</v>
      </c>
      <c r="D51" s="123"/>
      <c r="E51" s="123"/>
      <c r="F51" s="123"/>
      <c r="G51" s="123">
        <v>64037</v>
      </c>
      <c r="H51" s="216">
        <v>5557999.9</v>
      </c>
      <c r="I51" s="216">
        <v>21760713.1</v>
      </c>
      <c r="J51" s="123"/>
      <c r="K51" s="123">
        <f t="shared" si="13"/>
        <v>27318713</v>
      </c>
      <c r="L51" s="123">
        <v>1832872.210000001</v>
      </c>
      <c r="M51" s="123"/>
      <c r="N51" s="123"/>
      <c r="O51" s="123">
        <f>'2020'!Q51-'[3]Лист1'!P49</f>
        <v>0</v>
      </c>
      <c r="P51" s="123">
        <f>'2020'!R51-'[3]Лист1'!Q49</f>
        <v>0</v>
      </c>
      <c r="Q51" s="123">
        <f>'2020'!S51-'[3]Лист1'!R49</f>
        <v>0</v>
      </c>
      <c r="R51" s="123">
        <f>'2020'!T51-'[3]Лист1'!S49</f>
        <v>0</v>
      </c>
      <c r="S51" s="123">
        <f>'2020'!U51-'[3]Лист1'!T49</f>
        <v>0</v>
      </c>
      <c r="T51" s="123">
        <f>'2020'!V51-'[3]Лист1'!U49</f>
        <v>0</v>
      </c>
      <c r="U51" s="123">
        <f>'2020'!W51-'[3]Лист1'!V49</f>
        <v>-330002.73</v>
      </c>
      <c r="V51" s="123">
        <f>'2020'!X51-'[3]Лист1'!W49</f>
        <v>0</v>
      </c>
      <c r="W51" s="123">
        <f>'2020'!Y51-'[3]Лист1'!X49</f>
        <v>0</v>
      </c>
      <c r="X51" s="123">
        <f>'2020'!Z51-'[3]Лист1'!Y49</f>
        <v>-113019.3</v>
      </c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40">
        <f t="shared" si="5"/>
        <v>-443022.02999999997</v>
      </c>
      <c r="AN51" s="140">
        <f t="shared" si="6"/>
        <v>6001021.930000001</v>
      </c>
      <c r="AO51" s="140"/>
      <c r="AP51" s="140"/>
      <c r="AQ51" s="140">
        <v>0</v>
      </c>
      <c r="AR51" s="140">
        <v>0</v>
      </c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>
        <f t="shared" si="7"/>
        <v>0</v>
      </c>
      <c r="BH51" s="140">
        <f t="shared" si="1"/>
        <v>21760713.1</v>
      </c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>
        <f t="shared" si="8"/>
        <v>0</v>
      </c>
      <c r="CB51" s="140">
        <f t="shared" si="2"/>
        <v>64037</v>
      </c>
      <c r="CC51" s="140">
        <f t="shared" si="14"/>
        <v>-443022.02999999997</v>
      </c>
      <c r="CD51" s="140">
        <f t="shared" si="14"/>
        <v>27825772.03</v>
      </c>
      <c r="CE51" s="141"/>
      <c r="CF51" s="142">
        <f t="shared" si="9"/>
        <v>29151585.21</v>
      </c>
      <c r="CG51" s="143">
        <f t="shared" si="15"/>
        <v>29215622.21</v>
      </c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>
        <f t="shared" si="10"/>
        <v>0</v>
      </c>
      <c r="DA51" s="147">
        <f t="shared" si="4"/>
        <v>1832872.210000001</v>
      </c>
    </row>
    <row r="52" spans="1:105" s="144" customFormat="1" ht="12.75">
      <c r="A52" s="227" t="s">
        <v>34</v>
      </c>
      <c r="B52" s="123">
        <v>0</v>
      </c>
      <c r="C52" s="123">
        <v>0</v>
      </c>
      <c r="D52" s="123"/>
      <c r="E52" s="123"/>
      <c r="F52" s="123"/>
      <c r="G52" s="123">
        <v>0</v>
      </c>
      <c r="H52" s="216">
        <v>1503818.6</v>
      </c>
      <c r="I52" s="216">
        <v>7591943.4</v>
      </c>
      <c r="J52" s="123"/>
      <c r="K52" s="123">
        <f>SUM(H52:J52)</f>
        <v>9095762</v>
      </c>
      <c r="L52" s="123">
        <v>456251.6099999994</v>
      </c>
      <c r="M52" s="123"/>
      <c r="N52" s="123"/>
      <c r="O52" s="123">
        <f>'2020'!Q52-'[3]Лист1'!P50</f>
        <v>0</v>
      </c>
      <c r="P52" s="123">
        <f>'2020'!R52-'[3]Лист1'!Q50</f>
        <v>0</v>
      </c>
      <c r="Q52" s="123">
        <f>'2020'!S52-'[3]Лист1'!R50</f>
        <v>0</v>
      </c>
      <c r="R52" s="123">
        <f>'2020'!T52-'[3]Лист1'!S50</f>
        <v>0</v>
      </c>
      <c r="S52" s="123">
        <f>'2020'!U52-'[3]Лист1'!T50</f>
        <v>0</v>
      </c>
      <c r="T52" s="123">
        <f>'2020'!V52-'[3]Лист1'!U50</f>
        <v>0</v>
      </c>
      <c r="U52" s="123">
        <f>'2020'!W52-'[3]Лист1'!V50</f>
        <v>-121076.63</v>
      </c>
      <c r="V52" s="123">
        <f>'2020'!X52-'[3]Лист1'!W50</f>
        <v>0</v>
      </c>
      <c r="W52" s="123">
        <f>'2020'!Y52-'[3]Лист1'!X50</f>
        <v>0</v>
      </c>
      <c r="X52" s="123">
        <f>'2020'!Z52-'[3]Лист1'!Y50</f>
        <v>-362011.05</v>
      </c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40">
        <f t="shared" si="5"/>
        <v>-483087.68</v>
      </c>
      <c r="AN52" s="140">
        <f t="shared" si="6"/>
        <v>1986906.28</v>
      </c>
      <c r="AO52" s="140"/>
      <c r="AP52" s="140"/>
      <c r="AQ52" s="140">
        <v>0</v>
      </c>
      <c r="AR52" s="140">
        <v>0</v>
      </c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>
        <f t="shared" si="7"/>
        <v>0</v>
      </c>
      <c r="BH52" s="140">
        <f t="shared" si="1"/>
        <v>7591943.4</v>
      </c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>
        <f t="shared" si="8"/>
        <v>0</v>
      </c>
      <c r="CB52" s="140">
        <f t="shared" si="2"/>
        <v>0</v>
      </c>
      <c r="CC52" s="140">
        <f t="shared" si="14"/>
        <v>-483087.68</v>
      </c>
      <c r="CD52" s="140">
        <f t="shared" si="14"/>
        <v>9578849.68</v>
      </c>
      <c r="CE52" s="141"/>
      <c r="CF52" s="142">
        <f t="shared" si="9"/>
        <v>9552013.61</v>
      </c>
      <c r="CG52" s="143">
        <f>K52+M52+B52+C52+E52+F52+G52+L52+D52</f>
        <v>9552013.61</v>
      </c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>
        <f t="shared" si="10"/>
        <v>0</v>
      </c>
      <c r="DA52" s="147">
        <f t="shared" si="4"/>
        <v>456251.6099999994</v>
      </c>
    </row>
    <row r="53" spans="1:105" s="199" customFormat="1" ht="12.75" customHeight="1">
      <c r="A53" s="232" t="s">
        <v>215</v>
      </c>
      <c r="B53" s="123">
        <v>0</v>
      </c>
      <c r="C53" s="123">
        <v>0</v>
      </c>
      <c r="D53" s="123">
        <v>160000</v>
      </c>
      <c r="E53" s="123"/>
      <c r="F53" s="123"/>
      <c r="G53" s="123">
        <v>72189.52000000002</v>
      </c>
      <c r="H53" s="216">
        <v>2759187</v>
      </c>
      <c r="I53" s="216">
        <v>21300530</v>
      </c>
      <c r="J53" s="123"/>
      <c r="K53" s="123">
        <f t="shared" si="13"/>
        <v>24059717</v>
      </c>
      <c r="L53" s="123">
        <v>1284668.5</v>
      </c>
      <c r="M53" s="123"/>
      <c r="N53" s="123"/>
      <c r="O53" s="123">
        <f>'2020'!Q53-'[3]Лист1'!P51</f>
        <v>0</v>
      </c>
      <c r="P53" s="123">
        <f>'2020'!R53-'[3]Лист1'!Q51</f>
        <v>0</v>
      </c>
      <c r="Q53" s="123">
        <f>'2020'!S53-'[3]Лист1'!R51</f>
        <v>0</v>
      </c>
      <c r="R53" s="123">
        <f>'2020'!T53-'[3]Лист1'!S51</f>
        <v>0</v>
      </c>
      <c r="S53" s="123">
        <f>'2020'!U53-'[3]Лист1'!T51</f>
        <v>0</v>
      </c>
      <c r="T53" s="123">
        <f>'2020'!V53-'[3]Лист1'!U51</f>
        <v>0</v>
      </c>
      <c r="U53" s="123">
        <f>'2020'!W53-'[3]Лист1'!V51</f>
        <v>-312409.67</v>
      </c>
      <c r="V53" s="123">
        <f>'2020'!X53-'[3]Лист1'!W51</f>
        <v>0</v>
      </c>
      <c r="W53" s="123">
        <f>'2020'!Y53-'[3]Лист1'!X51</f>
        <v>0</v>
      </c>
      <c r="X53" s="123">
        <f>'2020'!Z53-'[3]Лист1'!Y51</f>
        <v>-335836.08</v>
      </c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40">
        <f t="shared" si="5"/>
        <v>-648245.75</v>
      </c>
      <c r="AN53" s="140">
        <f t="shared" si="6"/>
        <v>3407432.75</v>
      </c>
      <c r="AO53" s="197"/>
      <c r="AP53" s="197"/>
      <c r="AQ53" s="140">
        <v>0</v>
      </c>
      <c r="AR53" s="140">
        <v>0</v>
      </c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>
        <f t="shared" si="7"/>
        <v>0</v>
      </c>
      <c r="BH53" s="140">
        <f t="shared" si="1"/>
        <v>21300530</v>
      </c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>
        <f t="shared" si="8"/>
        <v>0</v>
      </c>
      <c r="CB53" s="140">
        <f t="shared" si="2"/>
        <v>72189.52000000002</v>
      </c>
      <c r="CC53" s="140">
        <f t="shared" si="14"/>
        <v>-648245.75</v>
      </c>
      <c r="CD53" s="140">
        <f t="shared" si="14"/>
        <v>24780152.27</v>
      </c>
      <c r="CE53" s="141"/>
      <c r="CF53" s="142">
        <f t="shared" si="9"/>
        <v>25344385.5</v>
      </c>
      <c r="CG53" s="143">
        <f t="shared" si="15"/>
        <v>25576575.02</v>
      </c>
      <c r="CH53" s="198"/>
      <c r="CI53" s="198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>
        <f t="shared" si="10"/>
        <v>0</v>
      </c>
      <c r="DA53" s="147">
        <f t="shared" si="4"/>
        <v>1444668.5</v>
      </c>
    </row>
    <row r="54" spans="1:105" s="144" customFormat="1" ht="12.75">
      <c r="A54" s="227" t="s">
        <v>35</v>
      </c>
      <c r="B54" s="123">
        <f>'[2]Лист1'!AJ52</f>
        <v>0</v>
      </c>
      <c r="C54" s="123">
        <f>'[2]Лист1'!BC52</f>
        <v>0</v>
      </c>
      <c r="D54" s="123"/>
      <c r="E54" s="123"/>
      <c r="F54" s="123"/>
      <c r="G54" s="123">
        <f>'[2]Лист1'!BU52</f>
        <v>93054.39000000001</v>
      </c>
      <c r="H54" s="216">
        <v>2661823</v>
      </c>
      <c r="I54" s="216">
        <v>18414369</v>
      </c>
      <c r="J54" s="123"/>
      <c r="K54" s="123">
        <f t="shared" si="13"/>
        <v>21076192</v>
      </c>
      <c r="L54" s="123">
        <v>2463879.960000001</v>
      </c>
      <c r="M54" s="123"/>
      <c r="N54" s="123"/>
      <c r="O54" s="123">
        <f>'2020'!Q54-'[3]Лист1'!P52</f>
        <v>0</v>
      </c>
      <c r="P54" s="123">
        <f>'2020'!R54-'[3]Лист1'!Q52</f>
        <v>0</v>
      </c>
      <c r="Q54" s="123">
        <f>'2020'!S54-'[3]Лист1'!R52</f>
        <v>0</v>
      </c>
      <c r="R54" s="123">
        <f>'2020'!T54-'[3]Лист1'!S52</f>
        <v>0</v>
      </c>
      <c r="S54" s="123">
        <f>'2020'!U54-'[3]Лист1'!T52</f>
        <v>0</v>
      </c>
      <c r="T54" s="123">
        <f>'2020'!V54-'[3]Лист1'!U52</f>
        <v>0</v>
      </c>
      <c r="U54" s="123">
        <f>'2020'!W54-'[3]Лист1'!V52</f>
        <v>0</v>
      </c>
      <c r="V54" s="123">
        <f>'2020'!X54-'[3]Лист1'!W52</f>
        <v>0</v>
      </c>
      <c r="W54" s="123">
        <f>'2020'!Y54-'[3]Лист1'!X52</f>
        <v>0</v>
      </c>
      <c r="X54" s="123">
        <f>'2020'!Z54-'[3]Лист1'!Y52</f>
        <v>-603431.733333333</v>
      </c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40">
        <f t="shared" si="5"/>
        <v>-603431.733333333</v>
      </c>
      <c r="AN54" s="140">
        <f t="shared" si="6"/>
        <v>3265254.733333333</v>
      </c>
      <c r="AO54" s="140"/>
      <c r="AP54" s="140"/>
      <c r="AQ54" s="140">
        <v>0</v>
      </c>
      <c r="AR54" s="140">
        <v>0</v>
      </c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>
        <f t="shared" si="7"/>
        <v>0</v>
      </c>
      <c r="BH54" s="140">
        <f t="shared" si="1"/>
        <v>18414369</v>
      </c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>
        <f t="shared" si="8"/>
        <v>0</v>
      </c>
      <c r="CB54" s="140">
        <f t="shared" si="2"/>
        <v>93054.39000000001</v>
      </c>
      <c r="CC54" s="140">
        <f t="shared" si="14"/>
        <v>-603431.733333333</v>
      </c>
      <c r="CD54" s="140">
        <f t="shared" si="14"/>
        <v>21772678.123333335</v>
      </c>
      <c r="CE54" s="141"/>
      <c r="CF54" s="142">
        <f t="shared" si="9"/>
        <v>23540071.96</v>
      </c>
      <c r="CG54" s="143">
        <f>K54+M54+B54+C54+E54+F54+G54+L54</f>
        <v>23633126.35</v>
      </c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>
        <f t="shared" si="10"/>
        <v>0</v>
      </c>
      <c r="DA54" s="147">
        <f t="shared" si="4"/>
        <v>2463879.960000001</v>
      </c>
    </row>
    <row r="55" spans="1:105" s="144" customFormat="1" ht="15">
      <c r="A55" s="233" t="s">
        <v>36</v>
      </c>
      <c r="B55" s="123">
        <v>0</v>
      </c>
      <c r="C55" s="123">
        <v>0</v>
      </c>
      <c r="D55" s="123"/>
      <c r="E55" s="123"/>
      <c r="F55" s="123"/>
      <c r="G55" s="123">
        <v>0</v>
      </c>
      <c r="H55" s="216">
        <v>1850682.4</v>
      </c>
      <c r="I55" s="216">
        <v>5951235.600000001</v>
      </c>
      <c r="J55" s="123"/>
      <c r="K55" s="123">
        <f t="shared" si="13"/>
        <v>7801918</v>
      </c>
      <c r="L55" s="123">
        <v>948616.9999999991</v>
      </c>
      <c r="M55" s="123"/>
      <c r="N55" s="123"/>
      <c r="O55" s="123">
        <f>'2020'!Q55-'[3]Лист1'!P53</f>
        <v>0</v>
      </c>
      <c r="P55" s="123">
        <f>'2020'!R55-'[3]Лист1'!Q53</f>
        <v>0</v>
      </c>
      <c r="Q55" s="123">
        <f>'2020'!S55-'[3]Лист1'!R53</f>
        <v>0</v>
      </c>
      <c r="R55" s="123">
        <f>'2020'!T55-'[3]Лист1'!S53</f>
        <v>0</v>
      </c>
      <c r="S55" s="123">
        <f>'2020'!U55-'[3]Лист1'!T53</f>
        <v>0</v>
      </c>
      <c r="T55" s="123">
        <f>'2020'!V55-'[3]Лист1'!U53</f>
        <v>0</v>
      </c>
      <c r="U55" s="123">
        <f>'2020'!W55-'[3]Лист1'!V53</f>
        <v>-70117.49</v>
      </c>
      <c r="V55" s="123">
        <f>'2020'!X55-'[3]Лист1'!W53</f>
        <v>0</v>
      </c>
      <c r="W55" s="123">
        <f>'2020'!Y55-'[3]Лист1'!X53</f>
        <v>-144310.97</v>
      </c>
      <c r="X55" s="123">
        <f>'2020'!Z55-'[3]Лист1'!Y53</f>
        <v>0</v>
      </c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40">
        <f t="shared" si="5"/>
        <v>-214428.46000000002</v>
      </c>
      <c r="AN55" s="140">
        <f t="shared" si="6"/>
        <v>2065110.8599999999</v>
      </c>
      <c r="AO55" s="140"/>
      <c r="AP55" s="140"/>
      <c r="AQ55" s="140">
        <v>0</v>
      </c>
      <c r="AR55" s="140">
        <v>0</v>
      </c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>
        <f t="shared" si="7"/>
        <v>0</v>
      </c>
      <c r="BH55" s="140">
        <f t="shared" si="1"/>
        <v>5951235.600000001</v>
      </c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>
        <f t="shared" si="8"/>
        <v>0</v>
      </c>
      <c r="CB55" s="140">
        <f t="shared" si="2"/>
        <v>0</v>
      </c>
      <c r="CC55" s="140">
        <f t="shared" si="14"/>
        <v>-214428.46000000002</v>
      </c>
      <c r="CD55" s="140">
        <f t="shared" si="14"/>
        <v>8016346.460000001</v>
      </c>
      <c r="CE55" s="141"/>
      <c r="CF55" s="142">
        <f t="shared" si="9"/>
        <v>8750535</v>
      </c>
      <c r="CG55" s="143">
        <f>K55+M55+B55+C55+E55+F55+G55+L55+D55</f>
        <v>8750535</v>
      </c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>
        <f t="shared" si="10"/>
        <v>0</v>
      </c>
      <c r="DA55" s="147">
        <f t="shared" si="4"/>
        <v>948616.9999999991</v>
      </c>
    </row>
    <row r="56" spans="1:105" s="144" customFormat="1" ht="12.75">
      <c r="A56" s="227"/>
      <c r="B56" s="123">
        <v>0</v>
      </c>
      <c r="C56" s="123">
        <v>0</v>
      </c>
      <c r="D56" s="123"/>
      <c r="E56" s="123"/>
      <c r="F56" s="123"/>
      <c r="G56" s="123">
        <v>0</v>
      </c>
      <c r="H56" s="216">
        <v>0</v>
      </c>
      <c r="I56" s="216">
        <v>0</v>
      </c>
      <c r="J56" s="123"/>
      <c r="K56" s="123">
        <f t="shared" si="13"/>
        <v>0</v>
      </c>
      <c r="L56" s="123">
        <v>0</v>
      </c>
      <c r="M56" s="123"/>
      <c r="N56" s="123"/>
      <c r="O56" s="123">
        <f>'2020'!Q56-'[3]Лист1'!P54</f>
        <v>0</v>
      </c>
      <c r="P56" s="123">
        <f>'2020'!R56-'[3]Лист1'!Q54</f>
        <v>0</v>
      </c>
      <c r="Q56" s="123">
        <f>'2020'!S56-'[3]Лист1'!R54</f>
        <v>0</v>
      </c>
      <c r="R56" s="123">
        <f>'2020'!T56-'[3]Лист1'!S54</f>
        <v>0</v>
      </c>
      <c r="S56" s="123">
        <f>'2020'!U56-'[3]Лист1'!T54</f>
        <v>0</v>
      </c>
      <c r="T56" s="123">
        <f>'2020'!V56-'[3]Лист1'!U54</f>
        <v>0</v>
      </c>
      <c r="U56" s="123">
        <f>'2020'!W56-'[3]Лист1'!V54</f>
        <v>0</v>
      </c>
      <c r="V56" s="123">
        <f>'2020'!X56-'[3]Лист1'!W54</f>
        <v>0</v>
      </c>
      <c r="W56" s="123">
        <f>'2020'!Y56-'[3]Лист1'!X54</f>
        <v>0</v>
      </c>
      <c r="X56" s="123">
        <f>'2020'!Z56-'[3]Лист1'!Y54</f>
        <v>0</v>
      </c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40">
        <f t="shared" si="5"/>
        <v>0</v>
      </c>
      <c r="AN56" s="140">
        <f t="shared" si="6"/>
        <v>0</v>
      </c>
      <c r="AO56" s="140"/>
      <c r="AP56" s="140"/>
      <c r="AQ56" s="140">
        <v>0</v>
      </c>
      <c r="AR56" s="140">
        <v>0</v>
      </c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>
        <f t="shared" si="7"/>
        <v>0</v>
      </c>
      <c r="BH56" s="140">
        <f t="shared" si="1"/>
        <v>0</v>
      </c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>
        <f t="shared" si="8"/>
        <v>0</v>
      </c>
      <c r="CB56" s="140">
        <f t="shared" si="2"/>
        <v>0</v>
      </c>
      <c r="CC56" s="140">
        <f t="shared" si="14"/>
        <v>0</v>
      </c>
      <c r="CD56" s="140">
        <f t="shared" si="14"/>
        <v>0</v>
      </c>
      <c r="CE56" s="141"/>
      <c r="CF56" s="142">
        <f t="shared" si="9"/>
        <v>0</v>
      </c>
      <c r="CG56" s="143">
        <f>K56+M56+B56+C56+E56+F56+G56+L56+D56</f>
        <v>0</v>
      </c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>
        <f t="shared" si="10"/>
        <v>0</v>
      </c>
      <c r="DA56" s="147">
        <f t="shared" si="4"/>
        <v>0</v>
      </c>
    </row>
    <row r="57" spans="1:125" s="202" customFormat="1" ht="27" customHeight="1">
      <c r="A57" s="234" t="s">
        <v>37</v>
      </c>
      <c r="B57" s="123">
        <v>0</v>
      </c>
      <c r="C57" s="123">
        <v>0</v>
      </c>
      <c r="D57" s="123"/>
      <c r="E57" s="123"/>
      <c r="F57" s="123"/>
      <c r="G57" s="123">
        <v>6497.979999999996</v>
      </c>
      <c r="H57" s="216">
        <v>2600579.1</v>
      </c>
      <c r="I57" s="216">
        <v>14886192.9</v>
      </c>
      <c r="J57" s="123"/>
      <c r="K57" s="123">
        <f>H57+I57</f>
        <v>17486772</v>
      </c>
      <c r="L57" s="123">
        <v>1432580.8000000007</v>
      </c>
      <c r="M57" s="123"/>
      <c r="N57" s="123"/>
      <c r="O57" s="123">
        <f>'2020'!Q57-'[3]Лист1'!P55</f>
        <v>0</v>
      </c>
      <c r="P57" s="123">
        <f>'2020'!R57-'[3]Лист1'!Q55</f>
        <v>0</v>
      </c>
      <c r="Q57" s="123">
        <f>'2020'!S57-'[3]Лист1'!R55</f>
        <v>0</v>
      </c>
      <c r="R57" s="123">
        <f>'2020'!T57-'[3]Лист1'!S55</f>
        <v>0</v>
      </c>
      <c r="S57" s="123">
        <f>'2020'!U57-'[3]Лист1'!T55</f>
        <v>0</v>
      </c>
      <c r="T57" s="123">
        <f>'2020'!V57-'[3]Лист1'!U55</f>
        <v>0</v>
      </c>
      <c r="U57" s="123">
        <f>'2020'!W57-'[3]Лист1'!V55</f>
        <v>-192880.3</v>
      </c>
      <c r="V57" s="123">
        <f>'2020'!X57-'[3]Лист1'!W55</f>
        <v>-432084.52</v>
      </c>
      <c r="W57" s="123">
        <f>'2020'!Y57-'[3]Лист1'!X55</f>
        <v>0</v>
      </c>
      <c r="X57" s="123">
        <f>'2020'!Z57-'[3]Лист1'!Y55</f>
        <v>-321644.02</v>
      </c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40">
        <f t="shared" si="5"/>
        <v>-946608.8400000001</v>
      </c>
      <c r="AN57" s="140">
        <f t="shared" si="6"/>
        <v>3547187.9400000004</v>
      </c>
      <c r="AO57" s="200"/>
      <c r="AP57" s="200"/>
      <c r="AQ57" s="140">
        <v>0</v>
      </c>
      <c r="AR57" s="140">
        <v>0</v>
      </c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>
        <f t="shared" si="7"/>
        <v>0</v>
      </c>
      <c r="BH57" s="140">
        <f t="shared" si="1"/>
        <v>14886192.9</v>
      </c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>
        <f t="shared" si="8"/>
        <v>0</v>
      </c>
      <c r="CB57" s="140">
        <f t="shared" si="2"/>
        <v>6497.979999999996</v>
      </c>
      <c r="CC57" s="140">
        <f t="shared" si="14"/>
        <v>-946608.8400000001</v>
      </c>
      <c r="CD57" s="140">
        <f t="shared" si="14"/>
        <v>18439878.82</v>
      </c>
      <c r="CE57" s="141"/>
      <c r="CF57" s="142">
        <f t="shared" si="9"/>
        <v>18919352.8</v>
      </c>
      <c r="CG57" s="143">
        <f>K57+M57+B57+C57+E57+F57+G57+L57+D57</f>
        <v>18925850.78</v>
      </c>
      <c r="CH57" s="201"/>
      <c r="CI57" s="201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>
        <f t="shared" si="10"/>
        <v>0</v>
      </c>
      <c r="DA57" s="147">
        <f t="shared" si="4"/>
        <v>1432580.8000000007</v>
      </c>
      <c r="DR57" s="202">
        <v>15741300</v>
      </c>
      <c r="DS57" s="202">
        <v>304660</v>
      </c>
      <c r="DT57" s="202">
        <v>0.9810132893264099</v>
      </c>
      <c r="DU57" s="202">
        <v>0.01898671067359011</v>
      </c>
    </row>
    <row r="58" spans="1:105" s="154" customFormat="1" ht="12.75">
      <c r="A58" s="235" t="s">
        <v>38</v>
      </c>
      <c r="B58" s="123">
        <v>0</v>
      </c>
      <c r="C58" s="123">
        <v>0</v>
      </c>
      <c r="D58" s="123"/>
      <c r="E58" s="123"/>
      <c r="F58" s="123"/>
      <c r="G58" s="123">
        <v>0</v>
      </c>
      <c r="H58" s="216">
        <v>1876244.4</v>
      </c>
      <c r="I58" s="216">
        <v>6536425.6</v>
      </c>
      <c r="J58" s="123"/>
      <c r="K58" s="123">
        <f aca="true" t="shared" si="16" ref="K58:K66">SUM(H58:J58)</f>
        <v>8412670</v>
      </c>
      <c r="L58" s="123">
        <v>1011041</v>
      </c>
      <c r="M58" s="123"/>
      <c r="N58" s="123"/>
      <c r="O58" s="123">
        <f>'2020'!Q58-'[3]Лист1'!P56</f>
        <v>0</v>
      </c>
      <c r="P58" s="123">
        <f>'2020'!R58-'[3]Лист1'!Q56</f>
        <v>0</v>
      </c>
      <c r="Q58" s="123">
        <f>'2020'!S58-'[3]Лист1'!R56</f>
        <v>0</v>
      </c>
      <c r="R58" s="123">
        <f>'2020'!T58-'[3]Лист1'!S56</f>
        <v>0</v>
      </c>
      <c r="S58" s="123">
        <f>'2020'!U58-'[3]Лист1'!T56</f>
        <v>0</v>
      </c>
      <c r="T58" s="123">
        <f>'2020'!V58-'[3]Лист1'!U56</f>
        <v>0</v>
      </c>
      <c r="U58" s="123">
        <f>'2020'!W58-'[3]Лист1'!V56</f>
        <v>-95424.06</v>
      </c>
      <c r="V58" s="123">
        <f>'2020'!X58-'[3]Лист1'!W56</f>
        <v>0</v>
      </c>
      <c r="W58" s="123">
        <f>'2020'!Y58-'[3]Лист1'!X56</f>
        <v>0</v>
      </c>
      <c r="X58" s="123">
        <f>'2020'!Z58-'[3]Лист1'!Y56</f>
        <v>0</v>
      </c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40">
        <f t="shared" si="5"/>
        <v>-95424.06</v>
      </c>
      <c r="AN58" s="140">
        <f t="shared" si="6"/>
        <v>1971668.46</v>
      </c>
      <c r="AO58" s="140"/>
      <c r="AP58" s="140"/>
      <c r="AQ58" s="140">
        <v>0</v>
      </c>
      <c r="AR58" s="140">
        <v>0</v>
      </c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>
        <f t="shared" si="7"/>
        <v>0</v>
      </c>
      <c r="BH58" s="140">
        <f t="shared" si="1"/>
        <v>6536425.6</v>
      </c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>
        <f t="shared" si="8"/>
        <v>0</v>
      </c>
      <c r="CB58" s="140">
        <f t="shared" si="2"/>
        <v>0</v>
      </c>
      <c r="CC58" s="140">
        <f t="shared" si="14"/>
        <v>-95424.06</v>
      </c>
      <c r="CD58" s="140">
        <f t="shared" si="14"/>
        <v>8508094.059999999</v>
      </c>
      <c r="CE58" s="141"/>
      <c r="CF58" s="142">
        <f t="shared" si="9"/>
        <v>9423711</v>
      </c>
      <c r="CG58" s="143">
        <f>K58+M58+B58+C58+E58+F58+G58+L58+D58</f>
        <v>9423711</v>
      </c>
      <c r="CH58" s="144"/>
      <c r="CI58" s="144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>
        <f t="shared" si="10"/>
        <v>0</v>
      </c>
      <c r="DA58" s="147">
        <f t="shared" si="4"/>
        <v>1011041</v>
      </c>
    </row>
    <row r="59" spans="1:105" s="144" customFormat="1" ht="12.75">
      <c r="A59" s="227"/>
      <c r="B59" s="123">
        <v>0</v>
      </c>
      <c r="C59" s="123">
        <v>0</v>
      </c>
      <c r="D59" s="123"/>
      <c r="E59" s="123"/>
      <c r="F59" s="123"/>
      <c r="G59" s="123">
        <v>0</v>
      </c>
      <c r="H59" s="216">
        <v>0</v>
      </c>
      <c r="I59" s="216">
        <v>0</v>
      </c>
      <c r="J59" s="123"/>
      <c r="K59" s="123">
        <f t="shared" si="16"/>
        <v>0</v>
      </c>
      <c r="L59" s="123">
        <v>0</v>
      </c>
      <c r="M59" s="123"/>
      <c r="N59" s="123"/>
      <c r="O59" s="123">
        <f>'2020'!Q59-'[3]Лист1'!P57</f>
        <v>0</v>
      </c>
      <c r="P59" s="123">
        <f>'2020'!R59-'[3]Лист1'!Q57</f>
        <v>0</v>
      </c>
      <c r="Q59" s="123">
        <f>'2020'!S59-'[3]Лист1'!R57</f>
        <v>0</v>
      </c>
      <c r="R59" s="123">
        <f>'2020'!T59-'[3]Лист1'!S57</f>
        <v>0</v>
      </c>
      <c r="S59" s="123">
        <f>'2020'!U59-'[3]Лист1'!T57</f>
        <v>0</v>
      </c>
      <c r="T59" s="123">
        <f>'2020'!V59-'[3]Лист1'!U57</f>
        <v>0</v>
      </c>
      <c r="U59" s="123">
        <f>'2020'!W59-'[3]Лист1'!V57</f>
        <v>0</v>
      </c>
      <c r="V59" s="123">
        <f>'2020'!X59-'[3]Лист1'!W57</f>
        <v>0</v>
      </c>
      <c r="W59" s="123">
        <f>'2020'!Y59-'[3]Лист1'!X57</f>
        <v>0</v>
      </c>
      <c r="X59" s="123">
        <f>'2020'!Z59-'[3]Лист1'!Y57</f>
        <v>0</v>
      </c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40">
        <f t="shared" si="5"/>
        <v>0</v>
      </c>
      <c r="AN59" s="140">
        <f t="shared" si="6"/>
        <v>0</v>
      </c>
      <c r="AO59" s="140"/>
      <c r="AP59" s="140"/>
      <c r="AQ59" s="140">
        <v>0</v>
      </c>
      <c r="AR59" s="140">
        <v>0</v>
      </c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>
        <f t="shared" si="7"/>
        <v>0</v>
      </c>
      <c r="BH59" s="140">
        <f t="shared" si="1"/>
        <v>0</v>
      </c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>
        <f t="shared" si="8"/>
        <v>0</v>
      </c>
      <c r="CB59" s="140">
        <f t="shared" si="2"/>
        <v>0</v>
      </c>
      <c r="CC59" s="140">
        <f t="shared" si="14"/>
        <v>0</v>
      </c>
      <c r="CD59" s="140">
        <f t="shared" si="14"/>
        <v>0</v>
      </c>
      <c r="CE59" s="141"/>
      <c r="CF59" s="142">
        <f t="shared" si="9"/>
        <v>0</v>
      </c>
      <c r="CG59" s="143">
        <f>K59+M59+B59+C59+E59+F59+G59+L59+D59</f>
        <v>0</v>
      </c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>
        <f t="shared" si="10"/>
        <v>0</v>
      </c>
      <c r="DA59" s="147">
        <f t="shared" si="4"/>
        <v>0</v>
      </c>
    </row>
    <row r="60" spans="1:125" s="171" customFormat="1" ht="24" customHeight="1">
      <c r="A60" s="221" t="s">
        <v>39</v>
      </c>
      <c r="B60" s="123">
        <v>0</v>
      </c>
      <c r="C60" s="123">
        <v>0</v>
      </c>
      <c r="D60" s="123"/>
      <c r="E60" s="123"/>
      <c r="F60" s="123"/>
      <c r="G60" s="123">
        <v>33611.79999999999</v>
      </c>
      <c r="H60" s="216">
        <v>2456350.1</v>
      </c>
      <c r="I60" s="216">
        <v>14995800.9</v>
      </c>
      <c r="J60" s="123"/>
      <c r="K60" s="123">
        <f t="shared" si="16"/>
        <v>17452151</v>
      </c>
      <c r="L60" s="123">
        <v>1362400</v>
      </c>
      <c r="M60" s="123">
        <v>370000</v>
      </c>
      <c r="N60" s="123"/>
      <c r="O60" s="123">
        <f>'2020'!Q60-'[3]Лист1'!P58</f>
        <v>0</v>
      </c>
      <c r="P60" s="123">
        <f>'2020'!R60-'[3]Лист1'!Q58</f>
        <v>0</v>
      </c>
      <c r="Q60" s="123">
        <f>'2020'!S60-'[3]Лист1'!R58</f>
        <v>0</v>
      </c>
      <c r="R60" s="123">
        <f>'2020'!T60-'[3]Лист1'!S58</f>
        <v>0</v>
      </c>
      <c r="S60" s="123">
        <f>'2020'!U60-'[3]Лист1'!T58</f>
        <v>0</v>
      </c>
      <c r="T60" s="123">
        <f>'2020'!V60-'[3]Лист1'!U58</f>
        <v>0</v>
      </c>
      <c r="U60" s="123">
        <f>'2020'!W60-'[3]Лист1'!V58</f>
        <v>-362467.18</v>
      </c>
      <c r="V60" s="123">
        <f>'2020'!X60-'[3]Лист1'!W58</f>
        <v>0</v>
      </c>
      <c r="W60" s="123">
        <f>'2020'!Y60-'[3]Лист1'!X58</f>
        <v>0</v>
      </c>
      <c r="X60" s="123">
        <f>'2020'!Z60-'[3]Лист1'!Y58</f>
        <v>-849019.58</v>
      </c>
      <c r="Y60" s="123"/>
      <c r="Z60" s="123"/>
      <c r="AA60" s="123">
        <v>60000</v>
      </c>
      <c r="AB60" s="123">
        <v>109139.1</v>
      </c>
      <c r="AC60" s="123">
        <v>85511</v>
      </c>
      <c r="AD60" s="123">
        <v>269089</v>
      </c>
      <c r="AE60" s="123">
        <v>133311</v>
      </c>
      <c r="AF60" s="123"/>
      <c r="AG60" s="123">
        <v>158000</v>
      </c>
      <c r="AH60" s="123"/>
      <c r="AI60" s="123">
        <v>40000</v>
      </c>
      <c r="AJ60" s="123"/>
      <c r="AK60" s="123"/>
      <c r="AL60" s="123"/>
      <c r="AM60" s="140">
        <f t="shared" si="5"/>
        <v>-356436.66000000003</v>
      </c>
      <c r="AN60" s="140">
        <f t="shared" si="6"/>
        <v>2812786.7600000002</v>
      </c>
      <c r="AO60" s="147"/>
      <c r="AP60" s="147"/>
      <c r="AQ60" s="140">
        <v>0</v>
      </c>
      <c r="AR60" s="140">
        <v>0</v>
      </c>
      <c r="AS60" s="140">
        <v>12143400</v>
      </c>
      <c r="AT60" s="140">
        <v>15000</v>
      </c>
      <c r="AU60" s="140">
        <v>2418100</v>
      </c>
      <c r="AV60" s="140">
        <v>50000</v>
      </c>
      <c r="AW60" s="140"/>
      <c r="AX60" s="140"/>
      <c r="AY60" s="140"/>
      <c r="AZ60" s="140"/>
      <c r="BA60" s="140">
        <v>108630.9</v>
      </c>
      <c r="BB60" s="140"/>
      <c r="BC60" s="140"/>
      <c r="BD60" s="140">
        <v>60670</v>
      </c>
      <c r="BE60" s="140">
        <v>200000</v>
      </c>
      <c r="BF60" s="140"/>
      <c r="BG60" s="140">
        <f t="shared" si="7"/>
        <v>14995800.9</v>
      </c>
      <c r="BH60" s="140">
        <f>I60-BG60</f>
        <v>0</v>
      </c>
      <c r="BI60" s="140">
        <v>80000</v>
      </c>
      <c r="BJ60" s="140"/>
      <c r="BK60" s="140"/>
      <c r="BL60" s="140">
        <v>60000</v>
      </c>
      <c r="BM60" s="140"/>
      <c r="BN60" s="140"/>
      <c r="BO60" s="140"/>
      <c r="BP60" s="140"/>
      <c r="BQ60" s="140">
        <v>20000</v>
      </c>
      <c r="BR60" s="140"/>
      <c r="BS60" s="140">
        <v>30000</v>
      </c>
      <c r="BT60" s="140">
        <v>9611.8</v>
      </c>
      <c r="BU60" s="140">
        <v>10000</v>
      </c>
      <c r="BV60" s="140">
        <v>10000</v>
      </c>
      <c r="BW60" s="140">
        <v>10000</v>
      </c>
      <c r="BX60" s="140">
        <v>94000</v>
      </c>
      <c r="BY60" s="140"/>
      <c r="BZ60" s="140">
        <v>80000</v>
      </c>
      <c r="CA60" s="140">
        <f t="shared" si="8"/>
        <v>403611.8</v>
      </c>
      <c r="CB60" s="140">
        <f t="shared" si="2"/>
        <v>0</v>
      </c>
      <c r="CC60" s="140">
        <f>AM60+BG60+CA60+AQ60</f>
        <v>15042976.040000001</v>
      </c>
      <c r="CD60" s="140">
        <f t="shared" si="14"/>
        <v>2812786.7600000002</v>
      </c>
      <c r="CE60" s="141"/>
      <c r="CF60" s="142">
        <f t="shared" si="9"/>
        <v>19184551</v>
      </c>
      <c r="CG60" s="143">
        <f>K60+M60+B60+C60+E60+F60+G60+L60</f>
        <v>19218162.8</v>
      </c>
      <c r="CJ60" s="145"/>
      <c r="CK60" s="145"/>
      <c r="CL60" s="145"/>
      <c r="CM60" s="145"/>
      <c r="CN60" s="145"/>
      <c r="CO60" s="145"/>
      <c r="CP60" s="145"/>
      <c r="CQ60" s="145"/>
      <c r="CR60" s="145">
        <v>24000</v>
      </c>
      <c r="CS60" s="145"/>
      <c r="CT60" s="145">
        <v>1318400</v>
      </c>
      <c r="CU60" s="145"/>
      <c r="CV60" s="145"/>
      <c r="CW60" s="145">
        <v>20000</v>
      </c>
      <c r="CX60" s="145"/>
      <c r="CY60" s="145"/>
      <c r="CZ60" s="145">
        <f t="shared" si="10"/>
        <v>1362400</v>
      </c>
      <c r="DA60" s="147">
        <f t="shared" si="4"/>
        <v>0</v>
      </c>
      <c r="DR60" s="172">
        <f>AS60+AU60</f>
        <v>14561500</v>
      </c>
      <c r="DS60" s="172">
        <f>BG60-DR60</f>
        <v>434300.9000000004</v>
      </c>
      <c r="DT60" s="173">
        <f>DR60/BG60</f>
        <v>0.9710384991841282</v>
      </c>
      <c r="DU60" s="173">
        <f>DS60/BG60</f>
        <v>0.028961500815871753</v>
      </c>
    </row>
    <row r="61" spans="1:105" s="144" customFormat="1" ht="14.25" customHeight="1">
      <c r="A61" s="223" t="s">
        <v>40</v>
      </c>
      <c r="B61" s="123">
        <v>0</v>
      </c>
      <c r="C61" s="123">
        <v>0</v>
      </c>
      <c r="D61" s="123"/>
      <c r="E61" s="123"/>
      <c r="F61" s="123"/>
      <c r="G61" s="123">
        <v>0</v>
      </c>
      <c r="H61" s="216">
        <v>625861.4</v>
      </c>
      <c r="I61" s="216">
        <v>6539415.599999999</v>
      </c>
      <c r="J61" s="123"/>
      <c r="K61" s="123">
        <f t="shared" si="16"/>
        <v>7165276.999999999</v>
      </c>
      <c r="L61" s="123">
        <v>979733.9999999991</v>
      </c>
      <c r="M61" s="123"/>
      <c r="N61" s="123"/>
      <c r="O61" s="123">
        <f>'2020'!Q61-'[3]Лист1'!P59</f>
        <v>0</v>
      </c>
      <c r="P61" s="123">
        <f>'2020'!R61-'[3]Лист1'!Q59</f>
        <v>0</v>
      </c>
      <c r="Q61" s="123">
        <f>'2020'!S61-'[3]Лист1'!R59</f>
        <v>0</v>
      </c>
      <c r="R61" s="123">
        <f>'2020'!T61-'[3]Лист1'!S59</f>
        <v>0</v>
      </c>
      <c r="S61" s="123">
        <f>'2020'!U61-'[3]Лист1'!T59</f>
        <v>0</v>
      </c>
      <c r="T61" s="123">
        <f>'2020'!V61-'[3]Лист1'!U59</f>
        <v>0</v>
      </c>
      <c r="U61" s="123">
        <f>'2020'!W61-'[3]Лист1'!V59</f>
        <v>0</v>
      </c>
      <c r="V61" s="123">
        <f>'2020'!X61-'[3]Лист1'!W59</f>
        <v>0</v>
      </c>
      <c r="W61" s="123">
        <f>'2020'!Y61-'[3]Лист1'!X59</f>
        <v>0</v>
      </c>
      <c r="X61" s="123">
        <f>'2020'!Z61-'[3]Лист1'!Y59</f>
        <v>-162454.26</v>
      </c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40">
        <f t="shared" si="5"/>
        <v>-162454.26</v>
      </c>
      <c r="AN61" s="140">
        <f t="shared" si="6"/>
        <v>788315.66</v>
      </c>
      <c r="AO61" s="140"/>
      <c r="AP61" s="140"/>
      <c r="AQ61" s="140">
        <v>0</v>
      </c>
      <c r="AR61" s="140">
        <v>0</v>
      </c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>
        <f t="shared" si="7"/>
        <v>0</v>
      </c>
      <c r="BH61" s="140">
        <f t="shared" si="1"/>
        <v>6539415.599999999</v>
      </c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>
        <f t="shared" si="8"/>
        <v>0</v>
      </c>
      <c r="CB61" s="140">
        <f t="shared" si="2"/>
        <v>0</v>
      </c>
      <c r="CC61" s="140">
        <f t="shared" si="14"/>
        <v>-162454.26</v>
      </c>
      <c r="CD61" s="140">
        <f t="shared" si="14"/>
        <v>7327731.259999999</v>
      </c>
      <c r="CE61" s="141"/>
      <c r="CF61" s="142">
        <f t="shared" si="9"/>
        <v>8145010.999999998</v>
      </c>
      <c r="CG61" s="143">
        <f>K61+M61+B61+C61+E61+F61+G61+L61+D61</f>
        <v>8145010.999999998</v>
      </c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>
        <f t="shared" si="10"/>
        <v>0</v>
      </c>
      <c r="DA61" s="147">
        <f t="shared" si="4"/>
        <v>979733.9999999991</v>
      </c>
    </row>
    <row r="62" spans="1:105" s="146" customFormat="1" ht="12.75">
      <c r="A62" s="223" t="s">
        <v>41</v>
      </c>
      <c r="B62" s="123">
        <v>0</v>
      </c>
      <c r="C62" s="123">
        <v>0</v>
      </c>
      <c r="D62" s="123"/>
      <c r="E62" s="123"/>
      <c r="F62" s="123"/>
      <c r="G62" s="123">
        <v>0</v>
      </c>
      <c r="H62" s="216">
        <v>26800</v>
      </c>
      <c r="I62" s="169">
        <v>4190010</v>
      </c>
      <c r="J62" s="123"/>
      <c r="K62" s="123">
        <f t="shared" si="16"/>
        <v>4216810</v>
      </c>
      <c r="L62" s="123">
        <v>141912</v>
      </c>
      <c r="M62" s="123"/>
      <c r="N62" s="123"/>
      <c r="O62" s="123">
        <f>'2020'!Q62-'[3]Лист1'!P60</f>
        <v>0</v>
      </c>
      <c r="P62" s="123">
        <f>'2020'!R62-'[3]Лист1'!Q60</f>
        <v>0</v>
      </c>
      <c r="Q62" s="123">
        <f>'2020'!S62-'[3]Лист1'!R60</f>
        <v>0</v>
      </c>
      <c r="R62" s="123">
        <f>'2020'!T62-'[3]Лист1'!S60</f>
        <v>0</v>
      </c>
      <c r="S62" s="123">
        <f>'2020'!U62-'[3]Лист1'!T60</f>
        <v>0</v>
      </c>
      <c r="T62" s="123">
        <f>'2020'!V62-'[3]Лист1'!U60</f>
        <v>0</v>
      </c>
      <c r="U62" s="123">
        <f>'2020'!W62-'[3]Лист1'!V60</f>
        <v>0</v>
      </c>
      <c r="V62" s="123">
        <f>'2020'!X62-'[3]Лист1'!W60</f>
        <v>0</v>
      </c>
      <c r="W62" s="123">
        <f>'2020'!Y62-'[3]Лист1'!X60</f>
        <v>0</v>
      </c>
      <c r="X62" s="123">
        <f>'2020'!Z62-'[3]Лист1'!Y60</f>
        <v>0</v>
      </c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40">
        <f t="shared" si="5"/>
        <v>0</v>
      </c>
      <c r="AN62" s="140">
        <f t="shared" si="6"/>
        <v>26800</v>
      </c>
      <c r="AO62" s="140"/>
      <c r="AP62" s="140"/>
      <c r="AQ62" s="140">
        <v>0</v>
      </c>
      <c r="AR62" s="140">
        <v>0</v>
      </c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>
        <f t="shared" si="7"/>
        <v>0</v>
      </c>
      <c r="BH62" s="140">
        <f t="shared" si="1"/>
        <v>4190010</v>
      </c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>
        <f t="shared" si="8"/>
        <v>0</v>
      </c>
      <c r="CB62" s="140">
        <f t="shared" si="2"/>
        <v>0</v>
      </c>
      <c r="CC62" s="140">
        <f t="shared" si="14"/>
        <v>0</v>
      </c>
      <c r="CD62" s="140">
        <f t="shared" si="14"/>
        <v>4216810</v>
      </c>
      <c r="CE62" s="141"/>
      <c r="CF62" s="142">
        <f t="shared" si="9"/>
        <v>4358722</v>
      </c>
      <c r="CG62" s="143">
        <f>K62+M62+B62+C62+E62+F62+G62+L62+D62</f>
        <v>4358722</v>
      </c>
      <c r="CH62" s="144"/>
      <c r="CI62" s="144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>
        <f t="shared" si="10"/>
        <v>0</v>
      </c>
      <c r="DA62" s="147">
        <f t="shared" si="4"/>
        <v>141912</v>
      </c>
    </row>
    <row r="63" spans="1:105" s="144" customFormat="1" ht="12.75">
      <c r="A63" s="227" t="s">
        <v>197</v>
      </c>
      <c r="B63" s="123">
        <v>0</v>
      </c>
      <c r="C63" s="123">
        <v>0</v>
      </c>
      <c r="D63" s="123"/>
      <c r="E63" s="123"/>
      <c r="F63" s="123"/>
      <c r="G63" s="123">
        <v>244259.18999999994</v>
      </c>
      <c r="H63" s="216">
        <v>32854389.7</v>
      </c>
      <c r="I63" s="169">
        <v>44786067.3</v>
      </c>
      <c r="J63" s="123"/>
      <c r="K63" s="123">
        <f t="shared" si="16"/>
        <v>77640457</v>
      </c>
      <c r="L63" s="123">
        <v>6272374.11999999</v>
      </c>
      <c r="M63" s="123">
        <v>1368440.81</v>
      </c>
      <c r="N63" s="123"/>
      <c r="O63" s="123">
        <f>'2020'!Q63-'[3]Лист1'!P61</f>
        <v>0</v>
      </c>
      <c r="P63" s="123">
        <f>'2020'!R63-'[3]Лист1'!Q61</f>
        <v>0</v>
      </c>
      <c r="Q63" s="123">
        <f>'2020'!S63-'[3]Лист1'!R61</f>
        <v>0</v>
      </c>
      <c r="R63" s="123">
        <f>'2020'!T63-'[3]Лист1'!S61</f>
        <v>0</v>
      </c>
      <c r="S63" s="123">
        <f>'2020'!U63-'[3]Лист1'!T61</f>
        <v>0</v>
      </c>
      <c r="T63" s="123">
        <f>'2020'!V63-'[3]Лист1'!U61</f>
        <v>0</v>
      </c>
      <c r="U63" s="123">
        <f>'2020'!W63-'[3]Лист1'!V61</f>
        <v>0</v>
      </c>
      <c r="V63" s="123">
        <f>'2020'!X63-'[3]Лист1'!W61</f>
        <v>0</v>
      </c>
      <c r="W63" s="123">
        <f>'2020'!Y63-'[3]Лист1'!X61</f>
        <v>0</v>
      </c>
      <c r="X63" s="123">
        <f>'2020'!Z63-'[3]Лист1'!Y61</f>
        <v>0</v>
      </c>
      <c r="Y63" s="123">
        <v>100000</v>
      </c>
      <c r="Z63" s="123"/>
      <c r="AA63" s="123">
        <v>1867600</v>
      </c>
      <c r="AB63" s="123">
        <v>148022.7</v>
      </c>
      <c r="AC63" s="123">
        <v>1451967</v>
      </c>
      <c r="AD63" s="123">
        <v>2167100</v>
      </c>
      <c r="AE63" s="123">
        <v>13643505</v>
      </c>
      <c r="AF63" s="123">
        <v>65000</v>
      </c>
      <c r="AG63" s="123">
        <v>1516595</v>
      </c>
      <c r="AH63" s="123"/>
      <c r="AI63" s="123">
        <v>110000</v>
      </c>
      <c r="AJ63" s="123"/>
      <c r="AK63" s="123"/>
      <c r="AL63" s="123"/>
      <c r="AM63" s="140">
        <f t="shared" si="5"/>
        <v>21069789.7</v>
      </c>
      <c r="AN63" s="140">
        <f t="shared" si="6"/>
        <v>11784600</v>
      </c>
      <c r="AO63" s="140"/>
      <c r="AP63" s="140"/>
      <c r="AQ63" s="140">
        <v>0</v>
      </c>
      <c r="AR63" s="140">
        <v>0</v>
      </c>
      <c r="AS63" s="140">
        <v>31669100</v>
      </c>
      <c r="AT63" s="140">
        <v>100000</v>
      </c>
      <c r="AU63" s="140">
        <v>9555500</v>
      </c>
      <c r="AV63" s="140">
        <v>56688</v>
      </c>
      <c r="AW63" s="140"/>
      <c r="AX63" s="140"/>
      <c r="AY63" s="140"/>
      <c r="AZ63" s="140"/>
      <c r="BA63" s="140">
        <v>197847.3</v>
      </c>
      <c r="BB63" s="140"/>
      <c r="BC63" s="140"/>
      <c r="BD63" s="140">
        <v>170000</v>
      </c>
      <c r="BE63" s="140">
        <v>3036932</v>
      </c>
      <c r="BF63" s="140">
        <v>3036932</v>
      </c>
      <c r="BG63" s="140">
        <f t="shared" si="7"/>
        <v>44786067.3</v>
      </c>
      <c r="BH63" s="140">
        <f t="shared" si="1"/>
        <v>0</v>
      </c>
      <c r="BI63" s="140">
        <v>750000</v>
      </c>
      <c r="BJ63" s="140"/>
      <c r="BK63" s="140"/>
      <c r="BL63" s="140">
        <v>226500</v>
      </c>
      <c r="BM63" s="140">
        <v>20000</v>
      </c>
      <c r="BN63" s="140"/>
      <c r="BO63" s="140">
        <v>16200</v>
      </c>
      <c r="BP63" s="140"/>
      <c r="BQ63" s="140">
        <v>100000</v>
      </c>
      <c r="BR63" s="140"/>
      <c r="BS63" s="140">
        <v>100000</v>
      </c>
      <c r="BT63" s="140"/>
      <c r="BU63" s="140"/>
      <c r="BV63" s="140"/>
      <c r="BW63" s="140"/>
      <c r="BX63" s="140">
        <v>350000</v>
      </c>
      <c r="BY63" s="140"/>
      <c r="BZ63" s="140">
        <v>50000</v>
      </c>
      <c r="CA63" s="140">
        <f t="shared" si="8"/>
        <v>1612700</v>
      </c>
      <c r="CB63" s="140">
        <f t="shared" si="2"/>
        <v>0</v>
      </c>
      <c r="CC63" s="140">
        <f t="shared" si="14"/>
        <v>67468557</v>
      </c>
      <c r="CD63" s="140">
        <f t="shared" si="14"/>
        <v>11784600</v>
      </c>
      <c r="CE63" s="141"/>
      <c r="CF63" s="142">
        <f t="shared" si="9"/>
        <v>85281271.92999999</v>
      </c>
      <c r="CG63" s="143">
        <f>K63+M63+B63+C63+E63+F63+G63+L63+D63</f>
        <v>85525531.11999999</v>
      </c>
      <c r="CJ63" s="145"/>
      <c r="CK63" s="145"/>
      <c r="CL63" s="145"/>
      <c r="CM63" s="145"/>
      <c r="CN63" s="145"/>
      <c r="CO63" s="145"/>
      <c r="CP63" s="145"/>
      <c r="CQ63" s="145">
        <v>24000</v>
      </c>
      <c r="CR63" s="145"/>
      <c r="CS63" s="145">
        <v>3553044</v>
      </c>
      <c r="CT63" s="145"/>
      <c r="CU63" s="145"/>
      <c r="CV63" s="145"/>
      <c r="CW63" s="145"/>
      <c r="CX63" s="145"/>
      <c r="CY63" s="145">
        <v>2695330.12</v>
      </c>
      <c r="CZ63" s="145">
        <f t="shared" si="10"/>
        <v>6272374.12</v>
      </c>
      <c r="DA63" s="147">
        <f t="shared" si="4"/>
        <v>-1.0244548320770264E-08</v>
      </c>
    </row>
    <row r="64" spans="1:105" s="146" customFormat="1" ht="12.75">
      <c r="A64" s="227"/>
      <c r="B64" s="123"/>
      <c r="C64" s="123"/>
      <c r="D64" s="123"/>
      <c r="E64" s="123"/>
      <c r="F64" s="123"/>
      <c r="G64" s="123"/>
      <c r="H64" s="123"/>
      <c r="I64" s="123"/>
      <c r="J64" s="123"/>
      <c r="K64" s="123">
        <f t="shared" si="16"/>
        <v>0</v>
      </c>
      <c r="L64" s="123"/>
      <c r="M64" s="123"/>
      <c r="N64" s="123"/>
      <c r="O64" s="123">
        <f>'2020'!Q64-'[3]Лист1'!P62</f>
        <v>0</v>
      </c>
      <c r="P64" s="123">
        <f>'2020'!R64-'[3]Лист1'!Q62</f>
        <v>0</v>
      </c>
      <c r="Q64" s="123">
        <f>'2020'!S64-'[3]Лист1'!R62</f>
        <v>0</v>
      </c>
      <c r="R64" s="123">
        <f>'2020'!T64-'[3]Лист1'!S62</f>
        <v>0</v>
      </c>
      <c r="S64" s="123">
        <f>'2020'!U64-'[3]Лист1'!T62</f>
        <v>0</v>
      </c>
      <c r="T64" s="123">
        <f>'2020'!V64-'[3]Лист1'!U62</f>
        <v>0</v>
      </c>
      <c r="U64" s="123">
        <f>'2020'!W64-'[3]Лист1'!V62</f>
        <v>0</v>
      </c>
      <c r="V64" s="123">
        <f>'2020'!X64-'[3]Лист1'!W62</f>
        <v>0</v>
      </c>
      <c r="W64" s="123">
        <f>'2020'!Y64-'[3]Лист1'!X62</f>
        <v>0</v>
      </c>
      <c r="X64" s="123">
        <f>'2020'!Z64-'[3]Лист1'!Y62</f>
        <v>0</v>
      </c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40">
        <f t="shared" si="5"/>
        <v>0</v>
      </c>
      <c r="AN64" s="140">
        <f t="shared" si="6"/>
        <v>0</v>
      </c>
      <c r="AO64" s="140"/>
      <c r="AP64" s="140"/>
      <c r="AQ64" s="140">
        <v>0</v>
      </c>
      <c r="AR64" s="140">
        <v>0</v>
      </c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>
        <f t="shared" si="7"/>
        <v>0</v>
      </c>
      <c r="BH64" s="140">
        <f t="shared" si="1"/>
        <v>0</v>
      </c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>
        <f t="shared" si="8"/>
        <v>0</v>
      </c>
      <c r="CB64" s="140">
        <f t="shared" si="2"/>
        <v>0</v>
      </c>
      <c r="CC64" s="140">
        <f t="shared" si="14"/>
        <v>0</v>
      </c>
      <c r="CD64" s="140">
        <f t="shared" si="14"/>
        <v>0</v>
      </c>
      <c r="CE64" s="141"/>
      <c r="CF64" s="142">
        <f t="shared" si="9"/>
        <v>0</v>
      </c>
      <c r="CG64" s="143">
        <f>K64+M64+B64+C64+E64+F64+G64+L64</f>
        <v>0</v>
      </c>
      <c r="CH64" s="144"/>
      <c r="CI64" s="144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>
        <f t="shared" si="10"/>
        <v>0</v>
      </c>
      <c r="DA64" s="147">
        <f t="shared" si="4"/>
        <v>0</v>
      </c>
    </row>
    <row r="65" spans="1:105" s="144" customFormat="1" ht="12.75">
      <c r="A65" s="223" t="s">
        <v>42</v>
      </c>
      <c r="B65" s="123">
        <v>0</v>
      </c>
      <c r="C65" s="123">
        <v>0</v>
      </c>
      <c r="D65" s="123"/>
      <c r="E65" s="123">
        <v>0</v>
      </c>
      <c r="F65" s="123"/>
      <c r="G65" s="123">
        <v>-8332.990000000224</v>
      </c>
      <c r="H65" s="123">
        <v>1360200</v>
      </c>
      <c r="I65" s="123">
        <v>7073436</v>
      </c>
      <c r="J65" s="123">
        <v>23400</v>
      </c>
      <c r="K65" s="123">
        <f t="shared" si="16"/>
        <v>8457036</v>
      </c>
      <c r="L65" s="123"/>
      <c r="M65" s="123"/>
      <c r="N65" s="123"/>
      <c r="O65" s="123">
        <f>'2020'!Q65-'[3]Лист1'!P63</f>
        <v>0</v>
      </c>
      <c r="P65" s="123">
        <f>'2020'!R65-'[3]Лист1'!Q63</f>
        <v>0</v>
      </c>
      <c r="Q65" s="123">
        <f>'2020'!S65-'[3]Лист1'!R63</f>
        <v>-390.1</v>
      </c>
      <c r="R65" s="123">
        <f>'2020'!T65-'[3]Лист1'!S63</f>
        <v>0</v>
      </c>
      <c r="S65" s="123">
        <f>'2020'!U65-'[3]Лист1'!T63</f>
        <v>0</v>
      </c>
      <c r="T65" s="123">
        <f>'2020'!V65-'[3]Лист1'!U63</f>
        <v>0</v>
      </c>
      <c r="U65" s="123">
        <f>'2020'!W65-'[3]Лист1'!V63</f>
        <v>-50267.97</v>
      </c>
      <c r="V65" s="123">
        <f>'2020'!X65-'[3]Лист1'!W63</f>
        <v>-3291.4</v>
      </c>
      <c r="W65" s="123">
        <f>'2020'!Y65-'[3]Лист1'!X63</f>
        <v>0</v>
      </c>
      <c r="X65" s="123">
        <f>'2020'!Z65-'[3]Лист1'!Y63</f>
        <v>-62212.94</v>
      </c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40">
        <f t="shared" si="5"/>
        <v>-116162.41</v>
      </c>
      <c r="AN65" s="140">
        <f t="shared" si="6"/>
        <v>1476362.41</v>
      </c>
      <c r="AO65" s="140"/>
      <c r="AP65" s="140"/>
      <c r="AQ65" s="140">
        <v>0</v>
      </c>
      <c r="AR65" s="140">
        <v>0</v>
      </c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>
        <f t="shared" si="7"/>
        <v>0</v>
      </c>
      <c r="BH65" s="140">
        <f t="shared" si="1"/>
        <v>7073436</v>
      </c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>
        <f t="shared" si="8"/>
        <v>0</v>
      </c>
      <c r="CB65" s="140">
        <f t="shared" si="2"/>
        <v>-8332.990000000224</v>
      </c>
      <c r="CC65" s="140">
        <f t="shared" si="14"/>
        <v>-116162.41</v>
      </c>
      <c r="CD65" s="140">
        <f t="shared" si="14"/>
        <v>8541465.42</v>
      </c>
      <c r="CE65" s="141"/>
      <c r="CF65" s="142">
        <f t="shared" si="9"/>
        <v>8457036</v>
      </c>
      <c r="CG65" s="143">
        <f>K65+M65+B65+C65+E65+F65+G65+L65</f>
        <v>8448703.01</v>
      </c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>
        <f t="shared" si="10"/>
        <v>0</v>
      </c>
      <c r="DA65" s="147">
        <f t="shared" si="4"/>
        <v>0</v>
      </c>
    </row>
    <row r="66" spans="1:105" s="144" customFormat="1" ht="12.75">
      <c r="A66" s="227" t="s">
        <v>43</v>
      </c>
      <c r="B66" s="123">
        <v>0</v>
      </c>
      <c r="C66" s="123">
        <v>0</v>
      </c>
      <c r="D66" s="123"/>
      <c r="E66" s="123">
        <v>0</v>
      </c>
      <c r="F66" s="123"/>
      <c r="G66" s="123">
        <v>0</v>
      </c>
      <c r="H66" s="123">
        <v>2753420</v>
      </c>
      <c r="I66" s="123">
        <v>15155738</v>
      </c>
      <c r="J66" s="123">
        <v>23400</v>
      </c>
      <c r="K66" s="123">
        <f t="shared" si="16"/>
        <v>17932558</v>
      </c>
      <c r="L66" s="123"/>
      <c r="M66" s="123"/>
      <c r="N66" s="123"/>
      <c r="O66" s="123">
        <f>'2020'!Q66-'[3]Лист1'!P64</f>
        <v>0</v>
      </c>
      <c r="P66" s="123">
        <f>'2020'!R66-'[3]Лист1'!Q64</f>
        <v>0</v>
      </c>
      <c r="Q66" s="123">
        <f>'2020'!S66-'[3]Лист1'!R64</f>
        <v>0</v>
      </c>
      <c r="R66" s="123">
        <f>'2020'!T66-'[3]Лист1'!S64</f>
        <v>0</v>
      </c>
      <c r="S66" s="123">
        <f>'2020'!U66-'[3]Лист1'!T64</f>
        <v>0</v>
      </c>
      <c r="T66" s="123">
        <f>'2020'!V66-'[3]Лист1'!U64</f>
        <v>0</v>
      </c>
      <c r="U66" s="123">
        <f>'2020'!W66-'[3]Лист1'!V64</f>
        <v>-105230.9</v>
      </c>
      <c r="V66" s="123">
        <f>'2020'!X66-'[3]Лист1'!W64</f>
        <v>0</v>
      </c>
      <c r="W66" s="123">
        <f>'2020'!Y66-'[3]Лист1'!X64</f>
        <v>0</v>
      </c>
      <c r="X66" s="123">
        <f>'2020'!Z66-'[3]Лист1'!Y64</f>
        <v>-75883.11</v>
      </c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40">
        <f t="shared" si="5"/>
        <v>-181114.01</v>
      </c>
      <c r="AN66" s="140">
        <f t="shared" si="6"/>
        <v>2934534.01</v>
      </c>
      <c r="AO66" s="140"/>
      <c r="AP66" s="140"/>
      <c r="AQ66" s="140">
        <v>0</v>
      </c>
      <c r="AR66" s="140">
        <v>0</v>
      </c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>
        <f t="shared" si="7"/>
        <v>0</v>
      </c>
      <c r="BH66" s="140">
        <f t="shared" si="1"/>
        <v>15155738</v>
      </c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>
        <f t="shared" si="8"/>
        <v>0</v>
      </c>
      <c r="CB66" s="140">
        <f t="shared" si="2"/>
        <v>0</v>
      </c>
      <c r="CC66" s="140">
        <f t="shared" si="14"/>
        <v>-181114.01</v>
      </c>
      <c r="CD66" s="140">
        <f t="shared" si="14"/>
        <v>18090272.009999998</v>
      </c>
      <c r="CE66" s="141"/>
      <c r="CF66" s="142">
        <f t="shared" si="9"/>
        <v>17932558</v>
      </c>
      <c r="CG66" s="143">
        <f>K66+M66+B66+C66+E66+F66+G66+L66</f>
        <v>17932558</v>
      </c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>
        <f t="shared" si="10"/>
        <v>0</v>
      </c>
      <c r="DA66" s="147">
        <f t="shared" si="4"/>
        <v>0</v>
      </c>
    </row>
    <row r="67" spans="1:105" s="148" customFormat="1" ht="18" customHeight="1">
      <c r="A67" s="236"/>
      <c r="B67" s="123">
        <v>0</v>
      </c>
      <c r="C67" s="123">
        <v>0</v>
      </c>
      <c r="D67" s="123"/>
      <c r="E67" s="123">
        <v>0</v>
      </c>
      <c r="F67" s="123"/>
      <c r="G67" s="123">
        <v>0</v>
      </c>
      <c r="H67" s="123">
        <v>0</v>
      </c>
      <c r="I67" s="123">
        <v>0</v>
      </c>
      <c r="J67" s="123">
        <v>0</v>
      </c>
      <c r="K67" s="123"/>
      <c r="L67" s="123"/>
      <c r="M67" s="123"/>
      <c r="N67" s="123"/>
      <c r="O67" s="123">
        <f>'2020'!Q67-'[3]Лист1'!P65</f>
        <v>0</v>
      </c>
      <c r="P67" s="123">
        <f>'2020'!R67-'[3]Лист1'!Q65</f>
        <v>0</v>
      </c>
      <c r="Q67" s="123">
        <f>'2020'!S67-'[3]Лист1'!R65</f>
        <v>0</v>
      </c>
      <c r="R67" s="123">
        <f>'2020'!T67-'[3]Лист1'!S65</f>
        <v>0</v>
      </c>
      <c r="S67" s="123">
        <f>'2020'!U67-'[3]Лист1'!T65</f>
        <v>0</v>
      </c>
      <c r="T67" s="123">
        <f>'2020'!V67-'[3]Лист1'!U65</f>
        <v>0</v>
      </c>
      <c r="U67" s="123">
        <f>'2020'!W67-'[3]Лист1'!V65</f>
        <v>0</v>
      </c>
      <c r="V67" s="123">
        <f>'2020'!X67-'[3]Лист1'!W65</f>
        <v>0</v>
      </c>
      <c r="W67" s="123">
        <f>'2020'!Y67-'[3]Лист1'!X65</f>
        <v>0</v>
      </c>
      <c r="X67" s="123">
        <f>'2020'!Z67-'[3]Лист1'!Y65</f>
        <v>0</v>
      </c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40">
        <f t="shared" si="5"/>
        <v>0</v>
      </c>
      <c r="AN67" s="140">
        <f t="shared" si="6"/>
        <v>0</v>
      </c>
      <c r="AO67" s="140"/>
      <c r="AP67" s="140"/>
      <c r="AQ67" s="140">
        <v>0</v>
      </c>
      <c r="AR67" s="140">
        <v>0</v>
      </c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>
        <f t="shared" si="7"/>
        <v>0</v>
      </c>
      <c r="BH67" s="140">
        <f t="shared" si="1"/>
        <v>0</v>
      </c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>
        <f t="shared" si="8"/>
        <v>0</v>
      </c>
      <c r="CB67" s="140">
        <f t="shared" si="2"/>
        <v>0</v>
      </c>
      <c r="CC67" s="140">
        <f t="shared" si="14"/>
        <v>0</v>
      </c>
      <c r="CD67" s="140">
        <f t="shared" si="14"/>
        <v>0</v>
      </c>
      <c r="CE67" s="141"/>
      <c r="CF67" s="142">
        <f t="shared" si="9"/>
        <v>0</v>
      </c>
      <c r="CG67" s="143"/>
      <c r="CH67" s="144"/>
      <c r="CI67" s="144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>
        <f t="shared" si="10"/>
        <v>0</v>
      </c>
      <c r="DA67" s="147">
        <f t="shared" si="4"/>
        <v>0</v>
      </c>
    </row>
    <row r="68" spans="1:105" s="144" customFormat="1" ht="12.75">
      <c r="A68" s="227" t="s">
        <v>44</v>
      </c>
      <c r="B68" s="123">
        <v>0</v>
      </c>
      <c r="C68" s="123">
        <v>0</v>
      </c>
      <c r="D68" s="123"/>
      <c r="E68" s="123">
        <v>0</v>
      </c>
      <c r="F68" s="123"/>
      <c r="G68" s="123">
        <v>280</v>
      </c>
      <c r="H68" s="123">
        <v>1154840</v>
      </c>
      <c r="I68" s="123">
        <v>6768157</v>
      </c>
      <c r="J68" s="123">
        <v>0</v>
      </c>
      <c r="K68" s="123">
        <f aca="true" t="shared" si="17" ref="K68:K76">SUM(H68:J68)</f>
        <v>7922997</v>
      </c>
      <c r="L68" s="123"/>
      <c r="M68" s="123"/>
      <c r="N68" s="123"/>
      <c r="O68" s="123">
        <f>'2020'!Q70-'[3]Лист1'!P66</f>
        <v>0</v>
      </c>
      <c r="P68" s="123">
        <f>'2020'!R70-'[3]Лист1'!Q66</f>
        <v>0</v>
      </c>
      <c r="Q68" s="123">
        <f>'2020'!S70-'[3]Лист1'!R66</f>
        <v>0</v>
      </c>
      <c r="R68" s="123">
        <f>'2020'!T70-'[3]Лист1'!S66</f>
        <v>0</v>
      </c>
      <c r="S68" s="123">
        <f>'2020'!U70-'[3]Лист1'!T66</f>
        <v>0</v>
      </c>
      <c r="T68" s="123">
        <f>'2020'!V70-'[3]Лист1'!U66</f>
        <v>0</v>
      </c>
      <c r="U68" s="123">
        <f>'2020'!W70-'[3]Лист1'!V66</f>
        <v>-64204.86</v>
      </c>
      <c r="V68" s="123">
        <f>'2020'!X70-'[3]Лист1'!W66</f>
        <v>0</v>
      </c>
      <c r="W68" s="123">
        <f>'2020'!Y70-'[3]Лист1'!X66</f>
        <v>0</v>
      </c>
      <c r="X68" s="123">
        <f>'2020'!Z70-'[3]Лист1'!Y66</f>
        <v>-40832.77</v>
      </c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40">
        <f t="shared" si="5"/>
        <v>-105037.63</v>
      </c>
      <c r="AN68" s="140">
        <f t="shared" si="6"/>
        <v>1259877.63</v>
      </c>
      <c r="AO68" s="140"/>
      <c r="AP68" s="140"/>
      <c r="AQ68" s="140">
        <v>0</v>
      </c>
      <c r="AR68" s="140">
        <v>0</v>
      </c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>
        <f t="shared" si="7"/>
        <v>0</v>
      </c>
      <c r="BH68" s="140">
        <f aca="true" t="shared" si="18" ref="BH68:BH74">I68-BG68</f>
        <v>6768157</v>
      </c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>
        <f t="shared" si="8"/>
        <v>0</v>
      </c>
      <c r="CB68" s="140">
        <f aca="true" t="shared" si="19" ref="CB68:CB74">G68+M68-CA68</f>
        <v>280</v>
      </c>
      <c r="CC68" s="140">
        <f aca="true" t="shared" si="20" ref="CC68:CD74">AM68+BG68+CA68+AQ68</f>
        <v>-105037.63</v>
      </c>
      <c r="CD68" s="140">
        <f t="shared" si="20"/>
        <v>8028314.63</v>
      </c>
      <c r="CE68" s="141"/>
      <c r="CF68" s="142">
        <f t="shared" si="9"/>
        <v>7922997</v>
      </c>
      <c r="CG68" s="143">
        <f>K68+M68+B68+C68+E68+F68+G68+L68</f>
        <v>7923277</v>
      </c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>
        <f t="shared" si="10"/>
        <v>0</v>
      </c>
      <c r="DA68" s="147">
        <f aca="true" t="shared" si="21" ref="DA68:DA74">L68+D68-CZ68</f>
        <v>0</v>
      </c>
    </row>
    <row r="69" spans="1:105" s="144" customFormat="1" ht="12.75">
      <c r="A69" s="223" t="s">
        <v>45</v>
      </c>
      <c r="B69" s="123">
        <v>0</v>
      </c>
      <c r="C69" s="123">
        <v>0</v>
      </c>
      <c r="D69" s="123"/>
      <c r="E69" s="123">
        <v>0</v>
      </c>
      <c r="F69" s="123"/>
      <c r="G69" s="123">
        <v>0</v>
      </c>
      <c r="H69" s="123">
        <v>2090810</v>
      </c>
      <c r="I69" s="123">
        <v>12895050</v>
      </c>
      <c r="J69" s="123">
        <v>46800</v>
      </c>
      <c r="K69" s="123">
        <f t="shared" si="17"/>
        <v>15032660</v>
      </c>
      <c r="L69" s="123"/>
      <c r="M69" s="123"/>
      <c r="N69" s="123"/>
      <c r="O69" s="123">
        <f>'2020'!Q71-'[3]Лист1'!P67</f>
        <v>0</v>
      </c>
      <c r="P69" s="123">
        <f>'2020'!R71-'[3]Лист1'!Q67</f>
        <v>0</v>
      </c>
      <c r="Q69" s="123">
        <f>'2020'!S71-'[3]Лист1'!R67</f>
        <v>-1000</v>
      </c>
      <c r="R69" s="123">
        <f>'2020'!T71-'[3]Лист1'!S67</f>
        <v>0</v>
      </c>
      <c r="S69" s="123">
        <f>'2020'!U71-'[3]Лист1'!T67</f>
        <v>0</v>
      </c>
      <c r="T69" s="123">
        <f>'2020'!V71-'[3]Лист1'!U67</f>
        <v>0</v>
      </c>
      <c r="U69" s="123">
        <f>'2020'!W71-'[3]Лист1'!V67</f>
        <v>-145531.52</v>
      </c>
      <c r="V69" s="123">
        <f>'2020'!X71-'[3]Лист1'!W67</f>
        <v>-117422.3</v>
      </c>
      <c r="W69" s="123">
        <f>'2020'!Y71-'[3]Лист1'!X67</f>
        <v>0</v>
      </c>
      <c r="X69" s="123">
        <f>'2020'!Z71-'[3]Лист1'!Y67</f>
        <v>-50884.16</v>
      </c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203"/>
      <c r="AL69" s="123"/>
      <c r="AM69" s="140">
        <f t="shared" si="5"/>
        <v>-314837.98</v>
      </c>
      <c r="AN69" s="140">
        <f t="shared" si="6"/>
        <v>2405647.98</v>
      </c>
      <c r="AO69" s="140"/>
      <c r="AP69" s="140"/>
      <c r="AQ69" s="140">
        <v>0</v>
      </c>
      <c r="AR69" s="140">
        <v>0</v>
      </c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>
        <f t="shared" si="7"/>
        <v>0</v>
      </c>
      <c r="BH69" s="140">
        <f t="shared" si="18"/>
        <v>12895050</v>
      </c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>
        <f t="shared" si="8"/>
        <v>0</v>
      </c>
      <c r="CB69" s="140">
        <f t="shared" si="19"/>
        <v>0</v>
      </c>
      <c r="CC69" s="140">
        <f t="shared" si="20"/>
        <v>-314837.98</v>
      </c>
      <c r="CD69" s="140">
        <f t="shared" si="20"/>
        <v>15300697.98</v>
      </c>
      <c r="CE69" s="141"/>
      <c r="CF69" s="142">
        <f t="shared" si="9"/>
        <v>15032660</v>
      </c>
      <c r="CG69" s="143">
        <f>K69+M69+B69+C69+E69+F69+G69+L69</f>
        <v>15032660</v>
      </c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>
        <f t="shared" si="10"/>
        <v>0</v>
      </c>
      <c r="DA69" s="147">
        <f t="shared" si="21"/>
        <v>0</v>
      </c>
    </row>
    <row r="70" spans="1:105" s="144" customFormat="1" ht="12.75">
      <c r="A70" s="223" t="s">
        <v>46</v>
      </c>
      <c r="B70" s="123">
        <v>0</v>
      </c>
      <c r="C70" s="123">
        <v>0</v>
      </c>
      <c r="D70" s="123"/>
      <c r="E70" s="123">
        <v>0</v>
      </c>
      <c r="F70" s="123"/>
      <c r="G70" s="123">
        <v>0</v>
      </c>
      <c r="H70" s="123">
        <v>3252790</v>
      </c>
      <c r="I70" s="123">
        <v>14849868</v>
      </c>
      <c r="J70" s="123">
        <v>70200</v>
      </c>
      <c r="K70" s="123">
        <f t="shared" si="17"/>
        <v>18172858</v>
      </c>
      <c r="L70" s="123"/>
      <c r="M70" s="123"/>
      <c r="N70" s="123"/>
      <c r="O70" s="123">
        <f>'2020'!Q72-'[3]Лист1'!P68</f>
        <v>0</v>
      </c>
      <c r="P70" s="123">
        <f>'2020'!R72-'[3]Лист1'!Q68</f>
        <v>0</v>
      </c>
      <c r="Q70" s="123">
        <f>'2020'!S72-'[3]Лист1'!R68</f>
        <v>0</v>
      </c>
      <c r="R70" s="123">
        <f>'2020'!T72-'[3]Лист1'!S68</f>
        <v>0</v>
      </c>
      <c r="S70" s="123">
        <f>'2020'!U72-'[3]Лист1'!T68</f>
        <v>0</v>
      </c>
      <c r="T70" s="123">
        <f>'2020'!V72-'[3]Лист1'!U68</f>
        <v>0</v>
      </c>
      <c r="U70" s="123">
        <f>'2020'!W72-'[3]Лист1'!V68</f>
        <v>-102056.96</v>
      </c>
      <c r="V70" s="123">
        <f>'2020'!X72-'[3]Лист1'!W68</f>
        <v>0</v>
      </c>
      <c r="W70" s="123">
        <f>'2020'!Y72-'[3]Лист1'!X68</f>
        <v>0</v>
      </c>
      <c r="X70" s="123">
        <f>'2020'!Z72-'[3]Лист1'!Y68</f>
        <v>-87727.52</v>
      </c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40">
        <f t="shared" si="5"/>
        <v>-189784.48</v>
      </c>
      <c r="AN70" s="140">
        <f t="shared" si="6"/>
        <v>3442574.48</v>
      </c>
      <c r="AO70" s="140"/>
      <c r="AP70" s="140"/>
      <c r="AQ70" s="140">
        <v>0</v>
      </c>
      <c r="AR70" s="140">
        <v>0</v>
      </c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>
        <f t="shared" si="7"/>
        <v>0</v>
      </c>
      <c r="BH70" s="140">
        <f t="shared" si="18"/>
        <v>14849868</v>
      </c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>
        <f t="shared" si="8"/>
        <v>0</v>
      </c>
      <c r="CB70" s="140">
        <f t="shared" si="19"/>
        <v>0</v>
      </c>
      <c r="CC70" s="140">
        <f t="shared" si="20"/>
        <v>-189784.48</v>
      </c>
      <c r="CD70" s="140">
        <f t="shared" si="20"/>
        <v>18292442.48</v>
      </c>
      <c r="CE70" s="141"/>
      <c r="CF70" s="142">
        <f t="shared" si="9"/>
        <v>18172858</v>
      </c>
      <c r="CG70" s="143">
        <f>K70+M70+B70+C70+E70+F70+G70+L70</f>
        <v>18172858</v>
      </c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>
        <f t="shared" si="10"/>
        <v>0</v>
      </c>
      <c r="DA70" s="147">
        <f t="shared" si="21"/>
        <v>0</v>
      </c>
    </row>
    <row r="71" spans="1:105" s="144" customFormat="1" ht="14.25" customHeight="1">
      <c r="A71" s="227" t="s">
        <v>47</v>
      </c>
      <c r="B71" s="123">
        <v>0</v>
      </c>
      <c r="C71" s="123">
        <v>0</v>
      </c>
      <c r="D71" s="123"/>
      <c r="E71" s="123">
        <v>0</v>
      </c>
      <c r="F71" s="123"/>
      <c r="G71" s="123">
        <v>0</v>
      </c>
      <c r="H71" s="123">
        <v>0</v>
      </c>
      <c r="I71" s="123">
        <v>0</v>
      </c>
      <c r="J71" s="123">
        <v>0</v>
      </c>
      <c r="K71" s="123">
        <f t="shared" si="17"/>
        <v>0</v>
      </c>
      <c r="L71" s="123"/>
      <c r="M71" s="123"/>
      <c r="N71" s="123"/>
      <c r="O71" s="123">
        <f>'2020'!Q73-'[3]Лист1'!P69</f>
        <v>0</v>
      </c>
      <c r="P71" s="123">
        <f>'2020'!R73-'[3]Лист1'!Q69</f>
        <v>0</v>
      </c>
      <c r="Q71" s="123">
        <f>'2020'!S73-'[3]Лист1'!R69</f>
        <v>0</v>
      </c>
      <c r="R71" s="123">
        <f>'2020'!T73-'[3]Лист1'!S69</f>
        <v>0</v>
      </c>
      <c r="S71" s="123">
        <f>'2020'!U73-'[3]Лист1'!T69</f>
        <v>0</v>
      </c>
      <c r="T71" s="123">
        <f>'2020'!V73-'[3]Лист1'!U69</f>
        <v>0</v>
      </c>
      <c r="U71" s="123">
        <f>'2020'!W73-'[3]Лист1'!V69</f>
        <v>0</v>
      </c>
      <c r="V71" s="123">
        <f>'2020'!X73-'[3]Лист1'!W69</f>
        <v>0</v>
      </c>
      <c r="W71" s="123">
        <f>'2020'!Y73-'[3]Лист1'!X69</f>
        <v>0</v>
      </c>
      <c r="X71" s="123">
        <f>'2020'!Z73-'[3]Лист1'!Y69</f>
        <v>0</v>
      </c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40">
        <f t="shared" si="5"/>
        <v>0</v>
      </c>
      <c r="AN71" s="140">
        <f t="shared" si="6"/>
        <v>0</v>
      </c>
      <c r="AO71" s="140"/>
      <c r="AP71" s="140"/>
      <c r="AQ71" s="140">
        <v>0</v>
      </c>
      <c r="AR71" s="140">
        <v>0</v>
      </c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>
        <f t="shared" si="7"/>
        <v>0</v>
      </c>
      <c r="BH71" s="140">
        <f t="shared" si="18"/>
        <v>0</v>
      </c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>
        <f t="shared" si="8"/>
        <v>0</v>
      </c>
      <c r="CB71" s="140">
        <f t="shared" si="19"/>
        <v>0</v>
      </c>
      <c r="CC71" s="140">
        <f t="shared" si="20"/>
        <v>0</v>
      </c>
      <c r="CD71" s="140">
        <f t="shared" si="20"/>
        <v>0</v>
      </c>
      <c r="CE71" s="141"/>
      <c r="CF71" s="142">
        <f t="shared" si="9"/>
        <v>0</v>
      </c>
      <c r="CG71" s="143">
        <f aca="true" t="shared" si="22" ref="CG71:CG76">K71+M71+B71+C71+E71+F71+G71+L71</f>
        <v>0</v>
      </c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>
        <f t="shared" si="10"/>
        <v>0</v>
      </c>
      <c r="DA71" s="147">
        <f t="shared" si="21"/>
        <v>0</v>
      </c>
    </row>
    <row r="72" spans="1:105" s="148" customFormat="1" ht="20.25" customHeight="1">
      <c r="A72" s="237" t="s">
        <v>48</v>
      </c>
      <c r="B72" s="123">
        <v>0</v>
      </c>
      <c r="C72" s="123">
        <v>0</v>
      </c>
      <c r="D72" s="123"/>
      <c r="E72" s="123">
        <v>0</v>
      </c>
      <c r="F72" s="123"/>
      <c r="G72" s="123">
        <v>0</v>
      </c>
      <c r="H72" s="123">
        <v>2385290</v>
      </c>
      <c r="I72" s="123">
        <v>10627572</v>
      </c>
      <c r="J72" s="123">
        <v>257399.99999999997</v>
      </c>
      <c r="K72" s="123">
        <f t="shared" si="17"/>
        <v>13270262</v>
      </c>
      <c r="L72" s="123"/>
      <c r="M72" s="123"/>
      <c r="N72" s="123"/>
      <c r="O72" s="123">
        <f>'2020'!Q74-'[3]Лист1'!P70</f>
        <v>0</v>
      </c>
      <c r="P72" s="123">
        <f>'2020'!R74-'[3]Лист1'!Q70</f>
        <v>0</v>
      </c>
      <c r="Q72" s="123">
        <f>'2020'!S74-'[3]Лист1'!R70</f>
        <v>0</v>
      </c>
      <c r="R72" s="123">
        <f>'2020'!T74-'[3]Лист1'!S70</f>
        <v>0</v>
      </c>
      <c r="S72" s="123">
        <f>'2020'!U74-'[3]Лист1'!T70</f>
        <v>0</v>
      </c>
      <c r="T72" s="123">
        <f>'2020'!V74-'[3]Лист1'!U70</f>
        <v>0</v>
      </c>
      <c r="U72" s="123">
        <f>'2020'!W74-'[3]Лист1'!V70</f>
        <v>-172280.97</v>
      </c>
      <c r="V72" s="123">
        <f>'2020'!X74-'[3]Лист1'!W70</f>
        <v>-13947</v>
      </c>
      <c r="W72" s="123">
        <f>'2020'!Y74-'[3]Лист1'!X70</f>
        <v>0</v>
      </c>
      <c r="X72" s="123">
        <f>'2020'!Z74-'[3]Лист1'!Y70</f>
        <v>0</v>
      </c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40">
        <f t="shared" si="5"/>
        <v>-186227.97</v>
      </c>
      <c r="AN72" s="140">
        <f t="shared" si="6"/>
        <v>2571517.97</v>
      </c>
      <c r="AO72" s="140"/>
      <c r="AP72" s="140"/>
      <c r="AQ72" s="140">
        <v>0</v>
      </c>
      <c r="AR72" s="140">
        <v>0</v>
      </c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>
        <f t="shared" si="7"/>
        <v>0</v>
      </c>
      <c r="BH72" s="140">
        <f t="shared" si="18"/>
        <v>10627572</v>
      </c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>
        <f t="shared" si="8"/>
        <v>0</v>
      </c>
      <c r="CB72" s="140">
        <f t="shared" si="19"/>
        <v>0</v>
      </c>
      <c r="CC72" s="140">
        <f t="shared" si="20"/>
        <v>-186227.97</v>
      </c>
      <c r="CD72" s="140">
        <f t="shared" si="20"/>
        <v>13199089.97</v>
      </c>
      <c r="CE72" s="141"/>
      <c r="CF72" s="142">
        <f t="shared" si="9"/>
        <v>13270262</v>
      </c>
      <c r="CG72" s="143">
        <f t="shared" si="22"/>
        <v>13270262</v>
      </c>
      <c r="CH72" s="144"/>
      <c r="CI72" s="144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>
        <f t="shared" si="10"/>
        <v>0</v>
      </c>
      <c r="DA72" s="147">
        <f t="shared" si="21"/>
        <v>0</v>
      </c>
    </row>
    <row r="73" spans="1:105" s="144" customFormat="1" ht="12.75">
      <c r="A73" s="227" t="s">
        <v>49</v>
      </c>
      <c r="B73" s="123">
        <v>0</v>
      </c>
      <c r="C73" s="123">
        <v>0</v>
      </c>
      <c r="D73" s="123"/>
      <c r="E73" s="123">
        <v>0</v>
      </c>
      <c r="F73" s="123"/>
      <c r="G73" s="123">
        <v>0</v>
      </c>
      <c r="H73" s="123">
        <v>0</v>
      </c>
      <c r="I73" s="123">
        <v>0</v>
      </c>
      <c r="J73" s="123">
        <v>0</v>
      </c>
      <c r="K73" s="123">
        <f t="shared" si="17"/>
        <v>0</v>
      </c>
      <c r="L73" s="123"/>
      <c r="M73" s="123"/>
      <c r="N73" s="123"/>
      <c r="O73" s="123">
        <f>'2020'!Q75-'[3]Лист1'!P71</f>
        <v>0</v>
      </c>
      <c r="P73" s="123">
        <f>'2020'!R75-'[3]Лист1'!Q71</f>
        <v>0</v>
      </c>
      <c r="Q73" s="123">
        <f>'2020'!S75-'[3]Лист1'!R71</f>
        <v>0</v>
      </c>
      <c r="R73" s="123">
        <f>'2020'!T75-'[3]Лист1'!S71</f>
        <v>0</v>
      </c>
      <c r="S73" s="123">
        <f>'2020'!U75-'[3]Лист1'!T71</f>
        <v>0</v>
      </c>
      <c r="T73" s="123">
        <f>'2020'!V75-'[3]Лист1'!U71</f>
        <v>0</v>
      </c>
      <c r="U73" s="123">
        <f>'2020'!W75-'[3]Лист1'!V71</f>
        <v>0</v>
      </c>
      <c r="V73" s="123">
        <f>'2020'!X75-'[3]Лист1'!W71</f>
        <v>0</v>
      </c>
      <c r="W73" s="123">
        <f>'2020'!Y75-'[3]Лист1'!X71</f>
        <v>0</v>
      </c>
      <c r="X73" s="123">
        <f>'2020'!Z75-'[3]Лист1'!Y71</f>
        <v>0</v>
      </c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40">
        <f t="shared" si="5"/>
        <v>0</v>
      </c>
      <c r="AN73" s="140">
        <f t="shared" si="6"/>
        <v>0</v>
      </c>
      <c r="AO73" s="140"/>
      <c r="AP73" s="140"/>
      <c r="AQ73" s="140">
        <v>0</v>
      </c>
      <c r="AR73" s="140">
        <v>0</v>
      </c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>
        <f t="shared" si="7"/>
        <v>0</v>
      </c>
      <c r="BH73" s="140">
        <f t="shared" si="18"/>
        <v>0</v>
      </c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>
        <f t="shared" si="8"/>
        <v>0</v>
      </c>
      <c r="CB73" s="140">
        <f t="shared" si="19"/>
        <v>0</v>
      </c>
      <c r="CC73" s="140">
        <f t="shared" si="20"/>
        <v>0</v>
      </c>
      <c r="CD73" s="140">
        <f t="shared" si="20"/>
        <v>0</v>
      </c>
      <c r="CE73" s="141"/>
      <c r="CF73" s="142">
        <f t="shared" si="9"/>
        <v>0</v>
      </c>
      <c r="CG73" s="143">
        <f t="shared" si="22"/>
        <v>0</v>
      </c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>
        <f t="shared" si="10"/>
        <v>0</v>
      </c>
      <c r="DA73" s="147">
        <f t="shared" si="21"/>
        <v>0</v>
      </c>
    </row>
    <row r="74" spans="1:105" s="204" customFormat="1" ht="20.25" customHeight="1">
      <c r="A74" s="238" t="s">
        <v>50</v>
      </c>
      <c r="B74" s="123">
        <v>0</v>
      </c>
      <c r="C74" s="123">
        <v>0</v>
      </c>
      <c r="D74" s="123"/>
      <c r="E74" s="123">
        <v>0</v>
      </c>
      <c r="F74" s="123"/>
      <c r="G74" s="123">
        <v>0</v>
      </c>
      <c r="H74" s="123">
        <v>0</v>
      </c>
      <c r="I74" s="123">
        <v>0</v>
      </c>
      <c r="J74" s="123">
        <v>0</v>
      </c>
      <c r="K74" s="123">
        <f t="shared" si="17"/>
        <v>0</v>
      </c>
      <c r="L74" s="123"/>
      <c r="M74" s="123"/>
      <c r="N74" s="123"/>
      <c r="O74" s="123">
        <f>'2020'!Q76-'[3]Лист1'!P72</f>
        <v>0</v>
      </c>
      <c r="P74" s="123">
        <f>'2020'!R76-'[3]Лист1'!Q72</f>
        <v>0</v>
      </c>
      <c r="Q74" s="123">
        <f>'2020'!S76-'[3]Лист1'!R72</f>
        <v>0</v>
      </c>
      <c r="R74" s="123">
        <f>'2020'!T76-'[3]Лист1'!S72</f>
        <v>0</v>
      </c>
      <c r="S74" s="123">
        <f>'2020'!U76-'[3]Лист1'!T72</f>
        <v>0</v>
      </c>
      <c r="T74" s="123">
        <f>'2020'!V76-'[3]Лист1'!U72</f>
        <v>0</v>
      </c>
      <c r="U74" s="123">
        <f>'2020'!W76-'[3]Лист1'!V72</f>
        <v>0</v>
      </c>
      <c r="V74" s="123">
        <f>'2020'!X76-'[3]Лист1'!W72</f>
        <v>0</v>
      </c>
      <c r="W74" s="123">
        <f>'2020'!Y76-'[3]Лист1'!X72</f>
        <v>0</v>
      </c>
      <c r="X74" s="123">
        <f>'2020'!Z76-'[3]Лист1'!Y72</f>
        <v>0</v>
      </c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40">
        <f t="shared" si="5"/>
        <v>0</v>
      </c>
      <c r="AN74" s="140">
        <f t="shared" si="6"/>
        <v>0</v>
      </c>
      <c r="AO74" s="140"/>
      <c r="AP74" s="140"/>
      <c r="AQ74" s="140">
        <v>0</v>
      </c>
      <c r="AR74" s="140">
        <v>0</v>
      </c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>
        <f t="shared" si="7"/>
        <v>0</v>
      </c>
      <c r="BH74" s="140">
        <f t="shared" si="18"/>
        <v>0</v>
      </c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>
        <f t="shared" si="8"/>
        <v>0</v>
      </c>
      <c r="CB74" s="140">
        <f t="shared" si="19"/>
        <v>0</v>
      </c>
      <c r="CC74" s="140">
        <f t="shared" si="20"/>
        <v>0</v>
      </c>
      <c r="CD74" s="140">
        <f t="shared" si="20"/>
        <v>0</v>
      </c>
      <c r="CE74" s="141"/>
      <c r="CF74" s="142">
        <f t="shared" si="9"/>
        <v>0</v>
      </c>
      <c r="CG74" s="143">
        <f t="shared" si="22"/>
        <v>0</v>
      </c>
      <c r="CH74" s="144"/>
      <c r="CI74" s="144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>
        <f t="shared" si="10"/>
        <v>0</v>
      </c>
      <c r="DA74" s="147">
        <f t="shared" si="21"/>
        <v>0</v>
      </c>
    </row>
    <row r="75" spans="1:105" s="165" customFormat="1" ht="16.5" customHeight="1">
      <c r="A75" s="239" t="s">
        <v>51</v>
      </c>
      <c r="B75" s="123">
        <v>0</v>
      </c>
      <c r="C75" s="123">
        <v>0</v>
      </c>
      <c r="D75" s="123"/>
      <c r="E75" s="123">
        <v>0</v>
      </c>
      <c r="F75" s="123"/>
      <c r="G75" s="123">
        <v>0</v>
      </c>
      <c r="H75" s="123">
        <v>2184210</v>
      </c>
      <c r="I75" s="123">
        <v>11095704</v>
      </c>
      <c r="J75" s="123">
        <v>0</v>
      </c>
      <c r="K75" s="123">
        <f t="shared" si="17"/>
        <v>13279914</v>
      </c>
      <c r="L75" s="123"/>
      <c r="M75" s="123"/>
      <c r="N75" s="123"/>
      <c r="O75" s="123">
        <f>'2020'!Q78-'[3]Лист1'!P73</f>
        <v>0</v>
      </c>
      <c r="P75" s="123">
        <f>'2020'!R78-'[3]Лист1'!Q73</f>
        <v>0</v>
      </c>
      <c r="Q75" s="123">
        <f>'2020'!S78-'[3]Лист1'!R73</f>
        <v>0</v>
      </c>
      <c r="R75" s="123">
        <f>'2020'!T78-'[3]Лист1'!S73</f>
        <v>0</v>
      </c>
      <c r="S75" s="123">
        <f>'2020'!U78-'[3]Лист1'!T73</f>
        <v>0</v>
      </c>
      <c r="T75" s="123">
        <f>'2020'!V78-'[3]Лист1'!U73</f>
        <v>0</v>
      </c>
      <c r="U75" s="123">
        <f>'2020'!W78-'[3]Лист1'!V73</f>
        <v>-68565.3</v>
      </c>
      <c r="V75" s="123">
        <f>'2020'!X78-'[3]Лист1'!W73</f>
        <v>0</v>
      </c>
      <c r="W75" s="123">
        <f>'2020'!Y78-'[3]Лист1'!X73</f>
        <v>0</v>
      </c>
      <c r="X75" s="123">
        <f>'2020'!Z78-'[3]Лист1'!Y73</f>
        <v>-46054.95</v>
      </c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40">
        <f t="shared" si="5"/>
        <v>-114620.25</v>
      </c>
      <c r="AN75" s="140">
        <f t="shared" si="6"/>
        <v>2298830.25</v>
      </c>
      <c r="AO75" s="140"/>
      <c r="AP75" s="140"/>
      <c r="AQ75" s="140">
        <v>0</v>
      </c>
      <c r="AR75" s="140">
        <v>0</v>
      </c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>
        <f t="shared" si="7"/>
        <v>0</v>
      </c>
      <c r="BH75" s="140">
        <f aca="true" t="shared" si="23" ref="BH75:BH138">I75-BG75</f>
        <v>11095704</v>
      </c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>
        <f t="shared" si="8"/>
        <v>0</v>
      </c>
      <c r="CB75" s="140">
        <f aca="true" t="shared" si="24" ref="CB75:CB138">G75+M75-CA75</f>
        <v>0</v>
      </c>
      <c r="CC75" s="140">
        <f aca="true" t="shared" si="25" ref="CC75:CD106">AM75+BG75+CA75+AQ75</f>
        <v>-114620.25</v>
      </c>
      <c r="CD75" s="140">
        <f t="shared" si="25"/>
        <v>13394534.25</v>
      </c>
      <c r="CE75" s="141"/>
      <c r="CF75" s="142">
        <f t="shared" si="9"/>
        <v>13279914</v>
      </c>
      <c r="CG75" s="143">
        <f>K75+M75+B75+C75+E75+F75+G75+L75</f>
        <v>13279914</v>
      </c>
      <c r="CH75" s="144"/>
      <c r="CI75" s="144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5">
        <f t="shared" si="10"/>
        <v>0</v>
      </c>
      <c r="DA75" s="147">
        <f aca="true" t="shared" si="26" ref="DA75:DA138">L75+D75-CZ75</f>
        <v>0</v>
      </c>
    </row>
    <row r="76" spans="1:105" s="148" customFormat="1" ht="12.75">
      <c r="A76" s="236" t="s">
        <v>52</v>
      </c>
      <c r="B76" s="123">
        <v>0</v>
      </c>
      <c r="C76" s="123">
        <v>0</v>
      </c>
      <c r="D76" s="123"/>
      <c r="E76" s="123">
        <v>0</v>
      </c>
      <c r="F76" s="123"/>
      <c r="G76" s="123">
        <v>0</v>
      </c>
      <c r="H76" s="123">
        <v>2889460</v>
      </c>
      <c r="I76" s="123">
        <v>15683589</v>
      </c>
      <c r="J76" s="123">
        <v>23400</v>
      </c>
      <c r="K76" s="123">
        <f t="shared" si="17"/>
        <v>18596449</v>
      </c>
      <c r="L76" s="123"/>
      <c r="M76" s="123"/>
      <c r="N76" s="123"/>
      <c r="O76" s="123">
        <f>'2020'!Q79-'[3]Лист1'!P74</f>
        <v>0</v>
      </c>
      <c r="P76" s="123">
        <f>'2020'!R79-'[3]Лист1'!Q74</f>
        <v>0</v>
      </c>
      <c r="Q76" s="123">
        <f>'2020'!S79-'[3]Лист1'!R74</f>
        <v>-656.45</v>
      </c>
      <c r="R76" s="123">
        <f>'2020'!T79-'[3]Лист1'!S74</f>
        <v>0</v>
      </c>
      <c r="S76" s="123">
        <f>'2020'!U79-'[3]Лист1'!T74</f>
        <v>0</v>
      </c>
      <c r="T76" s="123">
        <f>'2020'!V79-'[3]Лист1'!U74</f>
        <v>0</v>
      </c>
      <c r="U76" s="123">
        <f>'2020'!W79-'[3]Лист1'!V74</f>
        <v>-386611.44000000006</v>
      </c>
      <c r="V76" s="123">
        <f>'2020'!X79-'[3]Лист1'!W74</f>
        <v>0</v>
      </c>
      <c r="W76" s="123">
        <f>'2020'!Y79-'[3]Лист1'!X74</f>
        <v>0</v>
      </c>
      <c r="X76" s="123">
        <f>'2020'!Z79-'[3]Лист1'!Y74</f>
        <v>-310853.43</v>
      </c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40">
        <f aca="true" t="shared" si="27" ref="AM76:AM139">SUM(O76:AL76)</f>
        <v>-698121.3200000001</v>
      </c>
      <c r="AN76" s="140">
        <f aca="true" t="shared" si="28" ref="AN76:AN139">H76+B76-AM76</f>
        <v>3587581.3200000003</v>
      </c>
      <c r="AO76" s="140"/>
      <c r="AP76" s="140"/>
      <c r="AQ76" s="140">
        <v>0</v>
      </c>
      <c r="AR76" s="140">
        <v>0</v>
      </c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>
        <f aca="true" t="shared" si="29" ref="BG76:BG139">SUM(AS76:BE76)</f>
        <v>0</v>
      </c>
      <c r="BH76" s="140">
        <f t="shared" si="23"/>
        <v>15683589</v>
      </c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>
        <f aca="true" t="shared" si="30" ref="CA76:CA139">SUM(BI76:BZ76)</f>
        <v>0</v>
      </c>
      <c r="CB76" s="140">
        <f t="shared" si="24"/>
        <v>0</v>
      </c>
      <c r="CC76" s="140">
        <f t="shared" si="25"/>
        <v>-698121.3200000001</v>
      </c>
      <c r="CD76" s="140">
        <f t="shared" si="25"/>
        <v>19271170.32</v>
      </c>
      <c r="CE76" s="141"/>
      <c r="CF76" s="142">
        <f aca="true" t="shared" si="31" ref="CF76:CF139">K76+L76+M76</f>
        <v>18596449</v>
      </c>
      <c r="CG76" s="143">
        <f t="shared" si="22"/>
        <v>18596449</v>
      </c>
      <c r="CH76" s="144"/>
      <c r="CI76" s="144"/>
      <c r="CJ76" s="145"/>
      <c r="CK76" s="145"/>
      <c r="CL76" s="145"/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5">
        <f aca="true" t="shared" si="32" ref="CZ76:CZ139">SUM(CJ76:CY76)</f>
        <v>0</v>
      </c>
      <c r="DA76" s="147">
        <f t="shared" si="26"/>
        <v>0</v>
      </c>
    </row>
    <row r="77" spans="1:105" s="144" customFormat="1" ht="18" customHeight="1">
      <c r="A77" s="240" t="s">
        <v>214</v>
      </c>
      <c r="B77" s="123">
        <v>0</v>
      </c>
      <c r="C77" s="123">
        <v>0</v>
      </c>
      <c r="D77" s="123"/>
      <c r="E77" s="123">
        <v>0</v>
      </c>
      <c r="F77" s="123"/>
      <c r="G77" s="123">
        <v>0</v>
      </c>
      <c r="H77" s="123">
        <v>0</v>
      </c>
      <c r="I77" s="123">
        <v>0</v>
      </c>
      <c r="J77" s="123">
        <v>0</v>
      </c>
      <c r="K77" s="123"/>
      <c r="L77" s="123"/>
      <c r="M77" s="123"/>
      <c r="N77" s="123"/>
      <c r="O77" s="123">
        <f>'2020'!Q80-'[3]Лист1'!P75</f>
        <v>0</v>
      </c>
      <c r="P77" s="123">
        <f>'2020'!R80-'[3]Лист1'!Q75</f>
        <v>0</v>
      </c>
      <c r="Q77" s="123">
        <f>'2020'!S80-'[3]Лист1'!R75</f>
        <v>0</v>
      </c>
      <c r="R77" s="123">
        <f>'2020'!T80-'[3]Лист1'!S75</f>
        <v>0</v>
      </c>
      <c r="S77" s="123">
        <f>'2020'!U80-'[3]Лист1'!T75</f>
        <v>0</v>
      </c>
      <c r="T77" s="123">
        <f>'2020'!V80-'[3]Лист1'!U75</f>
        <v>0</v>
      </c>
      <c r="U77" s="123">
        <f>'2020'!W80-'[3]Лист1'!V75</f>
        <v>0</v>
      </c>
      <c r="V77" s="123">
        <f>'2020'!X80-'[3]Лист1'!W75</f>
        <v>0</v>
      </c>
      <c r="W77" s="123">
        <f>'2020'!Y80-'[3]Лист1'!X75</f>
        <v>0</v>
      </c>
      <c r="X77" s="123">
        <f>'2020'!Z80-'[3]Лист1'!Y75</f>
        <v>0</v>
      </c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40">
        <f t="shared" si="27"/>
        <v>0</v>
      </c>
      <c r="AN77" s="140">
        <f t="shared" si="28"/>
        <v>0</v>
      </c>
      <c r="AO77" s="140"/>
      <c r="AP77" s="140"/>
      <c r="AQ77" s="140">
        <v>0</v>
      </c>
      <c r="AR77" s="140">
        <v>0</v>
      </c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>
        <f t="shared" si="29"/>
        <v>0</v>
      </c>
      <c r="BH77" s="140">
        <f t="shared" si="23"/>
        <v>0</v>
      </c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>
        <f t="shared" si="30"/>
        <v>0</v>
      </c>
      <c r="CB77" s="140">
        <f t="shared" si="24"/>
        <v>0</v>
      </c>
      <c r="CC77" s="140">
        <f t="shared" si="25"/>
        <v>0</v>
      </c>
      <c r="CD77" s="140">
        <f t="shared" si="25"/>
        <v>0</v>
      </c>
      <c r="CE77" s="141"/>
      <c r="CF77" s="142">
        <f t="shared" si="31"/>
        <v>0</v>
      </c>
      <c r="CG77" s="143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  <c r="CW77" s="145"/>
      <c r="CX77" s="145"/>
      <c r="CY77" s="145"/>
      <c r="CZ77" s="145">
        <f t="shared" si="32"/>
        <v>0</v>
      </c>
      <c r="DA77" s="147">
        <f t="shared" si="26"/>
        <v>0</v>
      </c>
    </row>
    <row r="78" spans="1:105" s="148" customFormat="1" ht="12.75">
      <c r="A78" s="236" t="s">
        <v>54</v>
      </c>
      <c r="B78" s="123">
        <v>0</v>
      </c>
      <c r="C78" s="123">
        <v>0</v>
      </c>
      <c r="D78" s="123"/>
      <c r="E78" s="123">
        <v>0</v>
      </c>
      <c r="F78" s="123"/>
      <c r="G78" s="123">
        <v>0</v>
      </c>
      <c r="H78" s="123">
        <v>0</v>
      </c>
      <c r="I78" s="123">
        <v>0</v>
      </c>
      <c r="J78" s="123">
        <v>0</v>
      </c>
      <c r="K78" s="123">
        <f>SUM(H78:J78)</f>
        <v>0</v>
      </c>
      <c r="L78" s="123"/>
      <c r="M78" s="123"/>
      <c r="N78" s="123"/>
      <c r="O78" s="123">
        <f>'2020'!Q81-'[3]Лист1'!P76</f>
        <v>0</v>
      </c>
      <c r="P78" s="123">
        <f>'2020'!R81-'[3]Лист1'!Q76</f>
        <v>0</v>
      </c>
      <c r="Q78" s="123">
        <f>'2020'!S81-'[3]Лист1'!R76</f>
        <v>0</v>
      </c>
      <c r="R78" s="123">
        <f>'2020'!T81-'[3]Лист1'!S76</f>
        <v>0</v>
      </c>
      <c r="S78" s="123">
        <f>'2020'!U81-'[3]Лист1'!T76</f>
        <v>0</v>
      </c>
      <c r="T78" s="123">
        <f>'2020'!V81-'[3]Лист1'!U76</f>
        <v>0</v>
      </c>
      <c r="U78" s="123">
        <f>'2020'!W81-'[3]Лист1'!V76</f>
        <v>0</v>
      </c>
      <c r="V78" s="123">
        <f>'2020'!X81-'[3]Лист1'!W76</f>
        <v>0</v>
      </c>
      <c r="W78" s="123">
        <f>'2020'!Y81-'[3]Лист1'!X76</f>
        <v>0</v>
      </c>
      <c r="X78" s="123">
        <f>'2020'!Z81-'[3]Лист1'!Y76</f>
        <v>0</v>
      </c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40">
        <f t="shared" si="27"/>
        <v>0</v>
      </c>
      <c r="AN78" s="140">
        <f t="shared" si="28"/>
        <v>0</v>
      </c>
      <c r="AO78" s="140"/>
      <c r="AP78" s="140"/>
      <c r="AQ78" s="140">
        <v>0</v>
      </c>
      <c r="AR78" s="140">
        <v>0</v>
      </c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>
        <f t="shared" si="29"/>
        <v>0</v>
      </c>
      <c r="BH78" s="140">
        <f t="shared" si="23"/>
        <v>0</v>
      </c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>
        <f t="shared" si="30"/>
        <v>0</v>
      </c>
      <c r="CB78" s="140">
        <f t="shared" si="24"/>
        <v>0</v>
      </c>
      <c r="CC78" s="140">
        <f t="shared" si="25"/>
        <v>0</v>
      </c>
      <c r="CD78" s="140">
        <f t="shared" si="25"/>
        <v>0</v>
      </c>
      <c r="CE78" s="141"/>
      <c r="CF78" s="142">
        <f t="shared" si="31"/>
        <v>0</v>
      </c>
      <c r="CG78" s="143">
        <f aca="true" t="shared" si="33" ref="CG78:CG107">K78+M78+B78+C78+E78+F78+G78+L78</f>
        <v>0</v>
      </c>
      <c r="CH78" s="144"/>
      <c r="CI78" s="144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  <c r="CW78" s="145"/>
      <c r="CX78" s="145"/>
      <c r="CY78" s="145"/>
      <c r="CZ78" s="145">
        <f t="shared" si="32"/>
        <v>0</v>
      </c>
      <c r="DA78" s="147">
        <f t="shared" si="26"/>
        <v>0</v>
      </c>
    </row>
    <row r="79" spans="1:105" s="149" customFormat="1" ht="26.25" customHeight="1">
      <c r="A79" s="241" t="s">
        <v>55</v>
      </c>
      <c r="B79" s="123">
        <v>0</v>
      </c>
      <c r="C79" s="123">
        <v>0</v>
      </c>
      <c r="D79" s="123"/>
      <c r="E79" s="123">
        <v>0</v>
      </c>
      <c r="F79" s="123"/>
      <c r="G79" s="123">
        <v>10905.000000000466</v>
      </c>
      <c r="H79" s="123">
        <v>2217880</v>
      </c>
      <c r="I79" s="123">
        <v>11752550</v>
      </c>
      <c r="J79" s="123">
        <v>46800</v>
      </c>
      <c r="K79" s="123">
        <f>SUM(H79:J79)</f>
        <v>14017230</v>
      </c>
      <c r="L79" s="123"/>
      <c r="M79" s="123"/>
      <c r="N79" s="123"/>
      <c r="O79" s="123">
        <f>'2020'!Q82-'[3]Лист1'!P77</f>
        <v>0</v>
      </c>
      <c r="P79" s="123">
        <f>'2020'!R82-'[3]Лист1'!Q77</f>
        <v>0</v>
      </c>
      <c r="Q79" s="123">
        <f>'2020'!S82-'[3]Лист1'!R77</f>
        <v>0</v>
      </c>
      <c r="R79" s="123">
        <f>'2020'!T82-'[3]Лист1'!S77</f>
        <v>0</v>
      </c>
      <c r="S79" s="123">
        <f>'2020'!U82-'[3]Лист1'!T77</f>
        <v>0</v>
      </c>
      <c r="T79" s="123">
        <f>'2020'!V82-'[3]Лист1'!U77</f>
        <v>0</v>
      </c>
      <c r="U79" s="123">
        <f>'2020'!W82-'[3]Лист1'!V77</f>
        <v>-40407.68</v>
      </c>
      <c r="V79" s="123">
        <f>'2020'!X82-'[3]Лист1'!W77</f>
        <v>-25399.92</v>
      </c>
      <c r="W79" s="123">
        <f>'2020'!Y82-'[3]Лист1'!X77</f>
        <v>0</v>
      </c>
      <c r="X79" s="123">
        <f>'2020'!Z82-'[3]Лист1'!Y77</f>
        <v>-24204.39</v>
      </c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40">
        <f t="shared" si="27"/>
        <v>-90011.99</v>
      </c>
      <c r="AN79" s="140">
        <f t="shared" si="28"/>
        <v>2307891.99</v>
      </c>
      <c r="AO79" s="140"/>
      <c r="AP79" s="140"/>
      <c r="AQ79" s="140">
        <v>0</v>
      </c>
      <c r="AR79" s="140">
        <v>0</v>
      </c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>
        <f t="shared" si="29"/>
        <v>0</v>
      </c>
      <c r="BH79" s="140">
        <f t="shared" si="23"/>
        <v>11752550</v>
      </c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>
        <f t="shared" si="30"/>
        <v>0</v>
      </c>
      <c r="CB79" s="140">
        <f t="shared" si="24"/>
        <v>10905.000000000466</v>
      </c>
      <c r="CC79" s="140">
        <f t="shared" si="25"/>
        <v>-90011.99</v>
      </c>
      <c r="CD79" s="140">
        <f t="shared" si="25"/>
        <v>14071346.99</v>
      </c>
      <c r="CE79" s="141"/>
      <c r="CF79" s="142">
        <f t="shared" si="31"/>
        <v>14017230</v>
      </c>
      <c r="CG79" s="143">
        <f t="shared" si="33"/>
        <v>14028135</v>
      </c>
      <c r="CH79" s="144"/>
      <c r="CI79" s="144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>
        <f t="shared" si="32"/>
        <v>0</v>
      </c>
      <c r="DA79" s="147">
        <f t="shared" si="26"/>
        <v>0</v>
      </c>
    </row>
    <row r="80" spans="1:105" s="144" customFormat="1" ht="12.75">
      <c r="A80" s="227" t="s">
        <v>56</v>
      </c>
      <c r="B80" s="123">
        <v>0</v>
      </c>
      <c r="C80" s="123">
        <v>0</v>
      </c>
      <c r="D80" s="123"/>
      <c r="E80" s="123">
        <v>0</v>
      </c>
      <c r="F80" s="123"/>
      <c r="G80" s="123">
        <v>0</v>
      </c>
      <c r="H80" s="123">
        <v>1138000</v>
      </c>
      <c r="I80" s="123">
        <v>5423364</v>
      </c>
      <c r="J80" s="123">
        <v>0</v>
      </c>
      <c r="K80" s="123">
        <f>SUM(H80:J80)</f>
        <v>6561364</v>
      </c>
      <c r="L80" s="123"/>
      <c r="M80" s="123"/>
      <c r="N80" s="123"/>
      <c r="O80" s="123">
        <f>'2020'!Q83-'[3]Лист1'!P78</f>
        <v>0</v>
      </c>
      <c r="P80" s="123">
        <f>'2020'!R83-'[3]Лист1'!Q78</f>
        <v>0</v>
      </c>
      <c r="Q80" s="123">
        <f>'2020'!S83-'[3]Лист1'!R78</f>
        <v>0</v>
      </c>
      <c r="R80" s="123">
        <f>'2020'!T83-'[3]Лист1'!S78</f>
        <v>0</v>
      </c>
      <c r="S80" s="123">
        <f>'2020'!U83-'[3]Лист1'!T78</f>
        <v>0</v>
      </c>
      <c r="T80" s="123">
        <f>'2020'!V83-'[3]Лист1'!U78</f>
        <v>0</v>
      </c>
      <c r="U80" s="123">
        <f>'2020'!W83-'[3]Лист1'!V78</f>
        <v>-43154.02</v>
      </c>
      <c r="V80" s="123">
        <f>'2020'!X83-'[3]Лист1'!W78</f>
        <v>0</v>
      </c>
      <c r="W80" s="123">
        <f>'2020'!Y83-'[3]Лист1'!X78</f>
        <v>-7684.38</v>
      </c>
      <c r="X80" s="123">
        <f>'2020'!Z83-'[3]Лист1'!Y78</f>
        <v>-37246</v>
      </c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40">
        <f t="shared" si="27"/>
        <v>-88084.4</v>
      </c>
      <c r="AN80" s="140">
        <f t="shared" si="28"/>
        <v>1226084.4</v>
      </c>
      <c r="AO80" s="140"/>
      <c r="AP80" s="140"/>
      <c r="AQ80" s="140">
        <v>0</v>
      </c>
      <c r="AR80" s="140">
        <v>0</v>
      </c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>
        <f t="shared" si="29"/>
        <v>0</v>
      </c>
      <c r="BH80" s="140">
        <f t="shared" si="23"/>
        <v>5423364</v>
      </c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>
        <f t="shared" si="30"/>
        <v>0</v>
      </c>
      <c r="CB80" s="140">
        <f t="shared" si="24"/>
        <v>0</v>
      </c>
      <c r="CC80" s="140">
        <f t="shared" si="25"/>
        <v>-88084.4</v>
      </c>
      <c r="CD80" s="140">
        <f t="shared" si="25"/>
        <v>6649448.4</v>
      </c>
      <c r="CE80" s="141"/>
      <c r="CF80" s="142">
        <f t="shared" si="31"/>
        <v>6561364</v>
      </c>
      <c r="CG80" s="143">
        <f t="shared" si="33"/>
        <v>6561364</v>
      </c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>
        <f t="shared" si="32"/>
        <v>0</v>
      </c>
      <c r="DA80" s="147">
        <f t="shared" si="26"/>
        <v>0</v>
      </c>
    </row>
    <row r="81" spans="1:105" s="144" customFormat="1" ht="14.25" customHeight="1">
      <c r="A81" s="227" t="s">
        <v>57</v>
      </c>
      <c r="B81" s="123"/>
      <c r="C81" s="123"/>
      <c r="D81" s="123"/>
      <c r="E81" s="123"/>
      <c r="F81" s="123"/>
      <c r="G81" s="123"/>
      <c r="H81" s="123">
        <v>0</v>
      </c>
      <c r="I81" s="123">
        <v>0</v>
      </c>
      <c r="J81" s="123">
        <v>0</v>
      </c>
      <c r="K81" s="123"/>
      <c r="L81" s="123"/>
      <c r="M81" s="123"/>
      <c r="N81" s="123"/>
      <c r="O81" s="123">
        <f>'2020'!Q84-'[3]Лист1'!P79</f>
        <v>0</v>
      </c>
      <c r="P81" s="123">
        <f>'2020'!R84-'[3]Лист1'!Q79</f>
        <v>0</v>
      </c>
      <c r="Q81" s="123">
        <f>'2020'!S84-'[3]Лист1'!R79</f>
        <v>0</v>
      </c>
      <c r="R81" s="123">
        <f>'2020'!T84-'[3]Лист1'!S79</f>
        <v>0</v>
      </c>
      <c r="S81" s="123">
        <f>'2020'!U84-'[3]Лист1'!T79</f>
        <v>0</v>
      </c>
      <c r="T81" s="123">
        <f>'2020'!V84-'[3]Лист1'!U79</f>
        <v>0</v>
      </c>
      <c r="U81" s="123">
        <f>'2020'!W84-'[3]Лист1'!V79</f>
        <v>0</v>
      </c>
      <c r="V81" s="123">
        <f>'2020'!X84-'[3]Лист1'!W79</f>
        <v>0</v>
      </c>
      <c r="W81" s="123">
        <f>'2020'!Y84-'[3]Лист1'!X79</f>
        <v>0</v>
      </c>
      <c r="X81" s="123">
        <f>'2020'!Z84-'[3]Лист1'!Y79</f>
        <v>0</v>
      </c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40">
        <f t="shared" si="27"/>
        <v>0</v>
      </c>
      <c r="AN81" s="140">
        <f t="shared" si="28"/>
        <v>0</v>
      </c>
      <c r="AO81" s="140"/>
      <c r="AP81" s="140"/>
      <c r="AQ81" s="140">
        <v>0</v>
      </c>
      <c r="AR81" s="140">
        <v>0</v>
      </c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>
        <f t="shared" si="29"/>
        <v>0</v>
      </c>
      <c r="BH81" s="140">
        <f t="shared" si="23"/>
        <v>0</v>
      </c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>
        <f t="shared" si="30"/>
        <v>0</v>
      </c>
      <c r="CB81" s="140">
        <f t="shared" si="24"/>
        <v>0</v>
      </c>
      <c r="CC81" s="140">
        <f t="shared" si="25"/>
        <v>0</v>
      </c>
      <c r="CD81" s="140">
        <f t="shared" si="25"/>
        <v>0</v>
      </c>
      <c r="CE81" s="141"/>
      <c r="CF81" s="142">
        <f t="shared" si="31"/>
        <v>0</v>
      </c>
      <c r="CG81" s="143">
        <f t="shared" si="33"/>
        <v>0</v>
      </c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>
        <f t="shared" si="32"/>
        <v>0</v>
      </c>
      <c r="DA81" s="147">
        <f t="shared" si="26"/>
        <v>0</v>
      </c>
    </row>
    <row r="82" spans="1:105" s="144" customFormat="1" ht="12.75">
      <c r="A82" s="227" t="s">
        <v>58</v>
      </c>
      <c r="B82" s="123">
        <v>0</v>
      </c>
      <c r="C82" s="123">
        <v>0</v>
      </c>
      <c r="D82" s="123"/>
      <c r="E82" s="123">
        <v>0</v>
      </c>
      <c r="F82" s="123"/>
      <c r="G82" s="123">
        <v>0</v>
      </c>
      <c r="H82" s="123">
        <v>1528150</v>
      </c>
      <c r="I82" s="123">
        <v>7935875</v>
      </c>
      <c r="J82" s="123">
        <v>70200</v>
      </c>
      <c r="K82" s="123">
        <f>SUM(H82:J82)</f>
        <v>9534225</v>
      </c>
      <c r="L82" s="123"/>
      <c r="M82" s="123"/>
      <c r="N82" s="123"/>
      <c r="O82" s="123">
        <f>'2020'!Q85-'[3]Лист1'!P80</f>
        <v>0</v>
      </c>
      <c r="P82" s="123">
        <f>'2020'!R85-'[3]Лист1'!Q80</f>
        <v>0</v>
      </c>
      <c r="Q82" s="123">
        <f>'2020'!S85-'[3]Лист1'!R80</f>
        <v>-899.42</v>
      </c>
      <c r="R82" s="123">
        <f>'2020'!T85-'[3]Лист1'!S80</f>
        <v>0</v>
      </c>
      <c r="S82" s="123">
        <f>'2020'!U85-'[3]Лист1'!T80</f>
        <v>0</v>
      </c>
      <c r="T82" s="123">
        <f>'2020'!V85-'[3]Лист1'!U80</f>
        <v>0</v>
      </c>
      <c r="U82" s="123">
        <f>'2020'!W85-'[3]Лист1'!V80</f>
        <v>-149271.08</v>
      </c>
      <c r="V82" s="123">
        <f>'2020'!X85-'[3]Лист1'!W80</f>
        <v>-36613.33</v>
      </c>
      <c r="W82" s="123">
        <f>'2020'!Y85-'[3]Лист1'!X80</f>
        <v>0</v>
      </c>
      <c r="X82" s="123">
        <f>'2020'!Z85-'[3]Лист1'!Y80</f>
        <v>0</v>
      </c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40">
        <f t="shared" si="27"/>
        <v>-186783.83000000002</v>
      </c>
      <c r="AN82" s="140">
        <f t="shared" si="28"/>
        <v>1714933.83</v>
      </c>
      <c r="AO82" s="140"/>
      <c r="AP82" s="140"/>
      <c r="AQ82" s="140">
        <v>0</v>
      </c>
      <c r="AR82" s="140">
        <v>0</v>
      </c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>
        <f t="shared" si="29"/>
        <v>0</v>
      </c>
      <c r="BH82" s="140">
        <f t="shared" si="23"/>
        <v>7935875</v>
      </c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>
        <f t="shared" si="30"/>
        <v>0</v>
      </c>
      <c r="CB82" s="140">
        <f t="shared" si="24"/>
        <v>0</v>
      </c>
      <c r="CC82" s="140">
        <f t="shared" si="25"/>
        <v>-186783.83000000002</v>
      </c>
      <c r="CD82" s="140">
        <f t="shared" si="25"/>
        <v>9650808.83</v>
      </c>
      <c r="CE82" s="141"/>
      <c r="CF82" s="142">
        <f t="shared" si="31"/>
        <v>9534225</v>
      </c>
      <c r="CG82" s="143">
        <f t="shared" si="33"/>
        <v>9534225</v>
      </c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>
        <f t="shared" si="32"/>
        <v>0</v>
      </c>
      <c r="DA82" s="147">
        <f t="shared" si="26"/>
        <v>0</v>
      </c>
    </row>
    <row r="83" spans="1:105" s="144" customFormat="1" ht="12.75">
      <c r="A83" s="223" t="s">
        <v>59</v>
      </c>
      <c r="B83" s="123">
        <v>0</v>
      </c>
      <c r="C83" s="123">
        <v>0</v>
      </c>
      <c r="D83" s="123"/>
      <c r="E83" s="123">
        <v>0</v>
      </c>
      <c r="F83" s="123"/>
      <c r="G83" s="123">
        <v>0</v>
      </c>
      <c r="H83" s="123">
        <v>2624530</v>
      </c>
      <c r="I83" s="123">
        <v>14448068</v>
      </c>
      <c r="J83" s="123">
        <v>46800</v>
      </c>
      <c r="K83" s="123">
        <f>SUM(H83:J83)</f>
        <v>17119398</v>
      </c>
      <c r="L83" s="123"/>
      <c r="M83" s="123"/>
      <c r="N83" s="123"/>
      <c r="O83" s="123">
        <f>'2020'!Q86-'[3]Лист1'!P81</f>
        <v>0</v>
      </c>
      <c r="P83" s="123">
        <f>'2020'!R86-'[3]Лист1'!Q81</f>
        <v>0</v>
      </c>
      <c r="Q83" s="123">
        <f>'2020'!S86-'[3]Лист1'!R81</f>
        <v>0</v>
      </c>
      <c r="R83" s="123">
        <f>'2020'!T86-'[3]Лист1'!S81</f>
        <v>-130101.41</v>
      </c>
      <c r="S83" s="123">
        <f>'2020'!U86-'[3]Лист1'!T81</f>
        <v>0</v>
      </c>
      <c r="T83" s="123">
        <f>'2020'!V86-'[3]Лист1'!U81</f>
        <v>0</v>
      </c>
      <c r="U83" s="123">
        <f>'2020'!W86-'[3]Лист1'!V81</f>
        <v>-95623.14</v>
      </c>
      <c r="V83" s="123">
        <f>'2020'!X86-'[3]Лист1'!W81</f>
        <v>0</v>
      </c>
      <c r="W83" s="123">
        <f>'2020'!Y86-'[3]Лист1'!X81</f>
        <v>0</v>
      </c>
      <c r="X83" s="123">
        <f>'2020'!Z86-'[3]Лист1'!Y81</f>
        <v>0</v>
      </c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40">
        <f t="shared" si="27"/>
        <v>-225724.55</v>
      </c>
      <c r="AN83" s="140">
        <f t="shared" si="28"/>
        <v>2850254.55</v>
      </c>
      <c r="AO83" s="140"/>
      <c r="AP83" s="140"/>
      <c r="AQ83" s="140">
        <v>0</v>
      </c>
      <c r="AR83" s="140">
        <v>0</v>
      </c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>
        <f t="shared" si="29"/>
        <v>0</v>
      </c>
      <c r="BH83" s="140">
        <f t="shared" si="23"/>
        <v>14448068</v>
      </c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>
        <f t="shared" si="30"/>
        <v>0</v>
      </c>
      <c r="CB83" s="140">
        <f t="shared" si="24"/>
        <v>0</v>
      </c>
      <c r="CC83" s="140">
        <f t="shared" si="25"/>
        <v>-225724.55</v>
      </c>
      <c r="CD83" s="140">
        <f t="shared" si="25"/>
        <v>17298322.55</v>
      </c>
      <c r="CE83" s="141"/>
      <c r="CF83" s="142">
        <f t="shared" si="31"/>
        <v>17119398</v>
      </c>
      <c r="CG83" s="143">
        <f t="shared" si="33"/>
        <v>17119398</v>
      </c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>
        <f t="shared" si="32"/>
        <v>0</v>
      </c>
      <c r="DA83" s="147">
        <f t="shared" si="26"/>
        <v>0</v>
      </c>
    </row>
    <row r="84" spans="1:105" s="205" customFormat="1" ht="22.5" customHeight="1">
      <c r="A84" s="223" t="s">
        <v>196</v>
      </c>
      <c r="B84" s="123">
        <v>0</v>
      </c>
      <c r="C84" s="123">
        <v>0</v>
      </c>
      <c r="D84" s="123"/>
      <c r="E84" s="123">
        <v>0</v>
      </c>
      <c r="F84" s="123"/>
      <c r="G84" s="123">
        <v>9608.239999999292</v>
      </c>
      <c r="H84" s="123">
        <v>3777330</v>
      </c>
      <c r="I84" s="123">
        <v>12012826</v>
      </c>
      <c r="J84" s="123">
        <v>46800</v>
      </c>
      <c r="K84" s="123">
        <f>SUM(H84:J84)</f>
        <v>15836956</v>
      </c>
      <c r="L84" s="123"/>
      <c r="M84" s="123"/>
      <c r="N84" s="123"/>
      <c r="O84" s="123">
        <f>'2020'!Q87-'[3]Лист1'!P82</f>
        <v>0</v>
      </c>
      <c r="P84" s="123">
        <f>'2020'!R87-'[3]Лист1'!Q82</f>
        <v>0</v>
      </c>
      <c r="Q84" s="123">
        <f>'2020'!S87-'[3]Лист1'!R82</f>
        <v>0</v>
      </c>
      <c r="R84" s="123">
        <f>'2020'!T87-'[3]Лист1'!S82</f>
        <v>0</v>
      </c>
      <c r="S84" s="123">
        <f>'2020'!U87-'[3]Лист1'!T82</f>
        <v>0</v>
      </c>
      <c r="T84" s="123">
        <f>'2020'!V87-'[3]Лист1'!U82</f>
        <v>0</v>
      </c>
      <c r="U84" s="123">
        <f>'2020'!W87-'[3]Лист1'!V82</f>
        <v>-213953.55</v>
      </c>
      <c r="V84" s="123">
        <f>'2020'!X87-'[3]Лист1'!W82</f>
        <v>0</v>
      </c>
      <c r="W84" s="123">
        <f>'2020'!Y87-'[3]Лист1'!X82</f>
        <v>0</v>
      </c>
      <c r="X84" s="123">
        <f>'2020'!Z87-'[3]Лист1'!Y82</f>
        <v>-51106</v>
      </c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40">
        <f t="shared" si="27"/>
        <v>-265059.55</v>
      </c>
      <c r="AN84" s="140">
        <f t="shared" si="28"/>
        <v>4042389.55</v>
      </c>
      <c r="AO84" s="140"/>
      <c r="AP84" s="140"/>
      <c r="AQ84" s="140">
        <v>0</v>
      </c>
      <c r="AR84" s="140">
        <v>0</v>
      </c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>
        <f t="shared" si="29"/>
        <v>0</v>
      </c>
      <c r="BH84" s="140">
        <f t="shared" si="23"/>
        <v>12012826</v>
      </c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>
        <f t="shared" si="30"/>
        <v>0</v>
      </c>
      <c r="CB84" s="140">
        <f t="shared" si="24"/>
        <v>9608.239999999292</v>
      </c>
      <c r="CC84" s="140">
        <f t="shared" si="25"/>
        <v>-265059.55</v>
      </c>
      <c r="CD84" s="140">
        <f t="shared" si="25"/>
        <v>16064823.79</v>
      </c>
      <c r="CE84" s="141"/>
      <c r="CF84" s="142">
        <f t="shared" si="31"/>
        <v>15836956</v>
      </c>
      <c r="CG84" s="143">
        <f t="shared" si="33"/>
        <v>15846564.239999998</v>
      </c>
      <c r="CH84" s="144"/>
      <c r="CI84" s="144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5">
        <f t="shared" si="32"/>
        <v>0</v>
      </c>
      <c r="DA84" s="147">
        <f t="shared" si="26"/>
        <v>0</v>
      </c>
    </row>
    <row r="85" spans="1:105" s="144" customFormat="1" ht="13.5" customHeight="1">
      <c r="A85" s="223" t="s">
        <v>60</v>
      </c>
      <c r="B85" s="123">
        <v>0</v>
      </c>
      <c r="C85" s="123">
        <v>0</v>
      </c>
      <c r="D85" s="123"/>
      <c r="E85" s="123">
        <v>0</v>
      </c>
      <c r="F85" s="123"/>
      <c r="G85" s="123">
        <v>0</v>
      </c>
      <c r="H85" s="123">
        <v>0</v>
      </c>
      <c r="I85" s="123">
        <v>0</v>
      </c>
      <c r="J85" s="123">
        <v>0</v>
      </c>
      <c r="K85" s="123">
        <f>SUM(H85:J85)</f>
        <v>0</v>
      </c>
      <c r="L85" s="123"/>
      <c r="M85" s="123"/>
      <c r="N85" s="123"/>
      <c r="O85" s="123">
        <f>'2020'!Q88-'[3]Лист1'!P83</f>
        <v>0</v>
      </c>
      <c r="P85" s="123">
        <f>'2020'!R88-'[3]Лист1'!Q83</f>
        <v>0</v>
      </c>
      <c r="Q85" s="123">
        <f>'2020'!S88-'[3]Лист1'!R83</f>
        <v>0</v>
      </c>
      <c r="R85" s="123">
        <f>'2020'!T88-'[3]Лист1'!S83</f>
        <v>0</v>
      </c>
      <c r="S85" s="123">
        <f>'2020'!U88-'[3]Лист1'!T83</f>
        <v>0</v>
      </c>
      <c r="T85" s="123">
        <f>'2020'!V88-'[3]Лист1'!U83</f>
        <v>0</v>
      </c>
      <c r="U85" s="123">
        <f>'2020'!W88-'[3]Лист1'!V83</f>
        <v>0</v>
      </c>
      <c r="V85" s="123">
        <f>'2020'!X88-'[3]Лист1'!W83</f>
        <v>0</v>
      </c>
      <c r="W85" s="123">
        <f>'2020'!Y88-'[3]Лист1'!X83</f>
        <v>0</v>
      </c>
      <c r="X85" s="123">
        <f>'2020'!Z88-'[3]Лист1'!Y83</f>
        <v>0</v>
      </c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40">
        <f t="shared" si="27"/>
        <v>0</v>
      </c>
      <c r="AN85" s="140">
        <f t="shared" si="28"/>
        <v>0</v>
      </c>
      <c r="AO85" s="140"/>
      <c r="AP85" s="140"/>
      <c r="AQ85" s="140">
        <v>0</v>
      </c>
      <c r="AR85" s="140">
        <v>0</v>
      </c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>
        <f t="shared" si="29"/>
        <v>0</v>
      </c>
      <c r="BH85" s="140">
        <f t="shared" si="23"/>
        <v>0</v>
      </c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>
        <f t="shared" si="30"/>
        <v>0</v>
      </c>
      <c r="CB85" s="140">
        <f t="shared" si="24"/>
        <v>0</v>
      </c>
      <c r="CC85" s="140">
        <f t="shared" si="25"/>
        <v>0</v>
      </c>
      <c r="CD85" s="140">
        <f t="shared" si="25"/>
        <v>0</v>
      </c>
      <c r="CE85" s="141"/>
      <c r="CF85" s="142">
        <f t="shared" si="31"/>
        <v>0</v>
      </c>
      <c r="CG85" s="143">
        <f t="shared" si="33"/>
        <v>0</v>
      </c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>
        <f t="shared" si="32"/>
        <v>0</v>
      </c>
      <c r="DA85" s="147">
        <f t="shared" si="26"/>
        <v>0</v>
      </c>
    </row>
    <row r="86" spans="1:105" s="149" customFormat="1" ht="12" customHeight="1">
      <c r="A86" s="241" t="s">
        <v>61</v>
      </c>
      <c r="B86" s="123">
        <v>234186.3500000001</v>
      </c>
      <c r="C86" s="123">
        <v>19033.789999999106</v>
      </c>
      <c r="D86" s="123"/>
      <c r="E86" s="123">
        <v>0</v>
      </c>
      <c r="F86" s="123"/>
      <c r="G86" s="123">
        <v>927024.8099999996</v>
      </c>
      <c r="H86" s="123">
        <v>2475110</v>
      </c>
      <c r="I86" s="123">
        <v>13234426</v>
      </c>
      <c r="J86" s="123">
        <v>23400</v>
      </c>
      <c r="K86" s="123">
        <f>SUM(H86:J86)</f>
        <v>15732936</v>
      </c>
      <c r="L86" s="123"/>
      <c r="M86" s="123"/>
      <c r="N86" s="123"/>
      <c r="O86" s="123">
        <f>'2020'!Q89-'[3]Лист1'!P84</f>
        <v>0</v>
      </c>
      <c r="P86" s="123">
        <f>'2020'!R89-'[3]Лист1'!Q84</f>
        <v>0</v>
      </c>
      <c r="Q86" s="123">
        <f>'2020'!S89-'[3]Лист1'!R84</f>
        <v>0</v>
      </c>
      <c r="R86" s="123">
        <f>'2020'!T89-'[3]Лист1'!S84</f>
        <v>0</v>
      </c>
      <c r="S86" s="123">
        <f>'2020'!U89-'[3]Лист1'!T84</f>
        <v>0</v>
      </c>
      <c r="T86" s="123">
        <f>'2020'!V89-'[3]Лист1'!U84</f>
        <v>0</v>
      </c>
      <c r="U86" s="123">
        <f>'2020'!W89-'[3]Лист1'!V84</f>
        <v>-247573</v>
      </c>
      <c r="V86" s="123">
        <f>'2020'!X89-'[3]Лист1'!W84</f>
        <v>-25025.95</v>
      </c>
      <c r="W86" s="123">
        <f>'2020'!Y89-'[3]Лист1'!X84</f>
        <v>0</v>
      </c>
      <c r="X86" s="123">
        <f>'2020'!Z89-'[3]Лист1'!Y84</f>
        <v>0</v>
      </c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40">
        <f t="shared" si="27"/>
        <v>-272598.95</v>
      </c>
      <c r="AN86" s="140">
        <f t="shared" si="28"/>
        <v>2981895.3000000003</v>
      </c>
      <c r="AO86" s="140"/>
      <c r="AP86" s="140"/>
      <c r="AQ86" s="140">
        <v>0</v>
      </c>
      <c r="AR86" s="140">
        <v>0</v>
      </c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>
        <f t="shared" si="29"/>
        <v>0</v>
      </c>
      <c r="BH86" s="140">
        <f t="shared" si="23"/>
        <v>13234426</v>
      </c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>
        <f t="shared" si="30"/>
        <v>0</v>
      </c>
      <c r="CB86" s="140">
        <f t="shared" si="24"/>
        <v>927024.8099999996</v>
      </c>
      <c r="CC86" s="140">
        <f t="shared" si="25"/>
        <v>-272598.95</v>
      </c>
      <c r="CD86" s="140">
        <f t="shared" si="25"/>
        <v>17143346.11</v>
      </c>
      <c r="CE86" s="141"/>
      <c r="CF86" s="142">
        <f t="shared" si="31"/>
        <v>15732936</v>
      </c>
      <c r="CG86" s="143">
        <f t="shared" si="33"/>
        <v>16913180.95</v>
      </c>
      <c r="CH86" s="144"/>
      <c r="CI86" s="144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>
        <f t="shared" si="32"/>
        <v>0</v>
      </c>
      <c r="DA86" s="147">
        <f t="shared" si="26"/>
        <v>0</v>
      </c>
    </row>
    <row r="87" spans="1:105" s="166" customFormat="1" ht="15">
      <c r="A87" s="224" t="s">
        <v>62</v>
      </c>
      <c r="B87" s="123"/>
      <c r="C87" s="123"/>
      <c r="D87" s="123"/>
      <c r="E87" s="123"/>
      <c r="F87" s="123"/>
      <c r="G87" s="123"/>
      <c r="H87" s="123">
        <v>0</v>
      </c>
      <c r="I87" s="123">
        <v>0</v>
      </c>
      <c r="J87" s="123">
        <v>0</v>
      </c>
      <c r="K87" s="123"/>
      <c r="L87" s="123"/>
      <c r="M87" s="123"/>
      <c r="N87" s="123"/>
      <c r="O87" s="123">
        <f>'2020'!Q90-'[3]Лист1'!P85</f>
        <v>0</v>
      </c>
      <c r="P87" s="123">
        <f>'2020'!R90-'[3]Лист1'!Q85</f>
        <v>0</v>
      </c>
      <c r="Q87" s="123">
        <f>'2020'!S90-'[3]Лист1'!R85</f>
        <v>0</v>
      </c>
      <c r="R87" s="123">
        <f>'2020'!T90-'[3]Лист1'!S85</f>
        <v>0</v>
      </c>
      <c r="S87" s="123">
        <f>'2020'!U90-'[3]Лист1'!T85</f>
        <v>0</v>
      </c>
      <c r="T87" s="123">
        <f>'2020'!V90-'[3]Лист1'!U85</f>
        <v>0</v>
      </c>
      <c r="U87" s="123">
        <f>'2020'!W90-'[3]Лист1'!V85</f>
        <v>0</v>
      </c>
      <c r="V87" s="123">
        <f>'2020'!X90-'[3]Лист1'!W85</f>
        <v>0</v>
      </c>
      <c r="W87" s="123">
        <f>'2020'!Y90-'[3]Лист1'!X85</f>
        <v>0</v>
      </c>
      <c r="X87" s="123">
        <f>'2020'!Z90-'[3]Лист1'!Y85</f>
        <v>0</v>
      </c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40">
        <f t="shared" si="27"/>
        <v>0</v>
      </c>
      <c r="AN87" s="140">
        <f t="shared" si="28"/>
        <v>0</v>
      </c>
      <c r="AO87" s="140"/>
      <c r="AP87" s="140"/>
      <c r="AQ87" s="140">
        <v>0</v>
      </c>
      <c r="AR87" s="140">
        <v>0</v>
      </c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>
        <f t="shared" si="29"/>
        <v>0</v>
      </c>
      <c r="BH87" s="140">
        <f t="shared" si="23"/>
        <v>0</v>
      </c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>
        <f t="shared" si="30"/>
        <v>0</v>
      </c>
      <c r="CB87" s="140">
        <f t="shared" si="24"/>
        <v>0</v>
      </c>
      <c r="CC87" s="140">
        <f t="shared" si="25"/>
        <v>0</v>
      </c>
      <c r="CD87" s="140">
        <f t="shared" si="25"/>
        <v>0</v>
      </c>
      <c r="CE87" s="141"/>
      <c r="CF87" s="142">
        <f t="shared" si="31"/>
        <v>0</v>
      </c>
      <c r="CG87" s="143">
        <f t="shared" si="33"/>
        <v>0</v>
      </c>
      <c r="CH87" s="144"/>
      <c r="CI87" s="144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>
        <f t="shared" si="32"/>
        <v>0</v>
      </c>
      <c r="DA87" s="147">
        <f t="shared" si="26"/>
        <v>0</v>
      </c>
    </row>
    <row r="88" spans="1:105" s="144" customFormat="1" ht="15.75" customHeight="1">
      <c r="A88" s="227" t="s">
        <v>63</v>
      </c>
      <c r="B88" s="123">
        <v>0</v>
      </c>
      <c r="C88" s="123">
        <v>0</v>
      </c>
      <c r="D88" s="123"/>
      <c r="E88" s="123">
        <v>0</v>
      </c>
      <c r="F88" s="123"/>
      <c r="G88" s="123">
        <v>2911.72</v>
      </c>
      <c r="H88" s="123">
        <v>3386010</v>
      </c>
      <c r="I88" s="123">
        <v>19168152</v>
      </c>
      <c r="J88" s="123">
        <v>93600</v>
      </c>
      <c r="K88" s="123">
        <f aca="true" t="shared" si="34" ref="K88:K132">SUM(H88:J88)</f>
        <v>22647762</v>
      </c>
      <c r="L88" s="123"/>
      <c r="M88" s="123"/>
      <c r="N88" s="123"/>
      <c r="O88" s="123">
        <f>'2020'!Q91-'[3]Лист1'!P86</f>
        <v>0</v>
      </c>
      <c r="P88" s="123">
        <f>'2020'!R91-'[3]Лист1'!Q86</f>
        <v>0</v>
      </c>
      <c r="Q88" s="123">
        <f>'2020'!S91-'[3]Лист1'!R86</f>
        <v>-200</v>
      </c>
      <c r="R88" s="123">
        <f>'2020'!T91-'[3]Лист1'!S86</f>
        <v>0</v>
      </c>
      <c r="S88" s="123">
        <f>'2020'!U91-'[3]Лист1'!T86</f>
        <v>0</v>
      </c>
      <c r="T88" s="123">
        <f>'2020'!V91-'[3]Лист1'!U86</f>
        <v>0</v>
      </c>
      <c r="U88" s="123">
        <f>'2020'!W91-'[3]Лист1'!V86</f>
        <v>-191386</v>
      </c>
      <c r="V88" s="123">
        <f>'2020'!X91-'[3]Лист1'!W86</f>
        <v>0</v>
      </c>
      <c r="W88" s="123">
        <f>'2020'!Y91-'[3]Лист1'!X86</f>
        <v>0</v>
      </c>
      <c r="X88" s="123">
        <f>'2020'!Z91-'[3]Лист1'!Y86</f>
        <v>0</v>
      </c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40">
        <f t="shared" si="27"/>
        <v>-191586</v>
      </c>
      <c r="AN88" s="140">
        <f t="shared" si="28"/>
        <v>3577596</v>
      </c>
      <c r="AO88" s="140"/>
      <c r="AP88" s="140"/>
      <c r="AQ88" s="140">
        <v>0</v>
      </c>
      <c r="AR88" s="140">
        <v>0</v>
      </c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>
        <f t="shared" si="29"/>
        <v>0</v>
      </c>
      <c r="BH88" s="140">
        <f t="shared" si="23"/>
        <v>19168152</v>
      </c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>
        <f t="shared" si="30"/>
        <v>0</v>
      </c>
      <c r="CB88" s="140">
        <f t="shared" si="24"/>
        <v>2911.72</v>
      </c>
      <c r="CC88" s="140">
        <f t="shared" si="25"/>
        <v>-191586</v>
      </c>
      <c r="CD88" s="140">
        <f t="shared" si="25"/>
        <v>22748659.72</v>
      </c>
      <c r="CE88" s="141"/>
      <c r="CF88" s="142">
        <f t="shared" si="31"/>
        <v>22647762</v>
      </c>
      <c r="CG88" s="143">
        <f t="shared" si="33"/>
        <v>22650673.72</v>
      </c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>
        <f t="shared" si="32"/>
        <v>0</v>
      </c>
      <c r="DA88" s="147">
        <f t="shared" si="26"/>
        <v>0</v>
      </c>
    </row>
    <row r="89" spans="1:105" s="156" customFormat="1" ht="12.75">
      <c r="A89" s="242" t="s">
        <v>64</v>
      </c>
      <c r="B89" s="123">
        <v>139683</v>
      </c>
      <c r="C89" s="123">
        <v>0</v>
      </c>
      <c r="D89" s="123"/>
      <c r="E89" s="123">
        <v>0</v>
      </c>
      <c r="F89" s="123"/>
      <c r="G89" s="123">
        <v>497486.29000000004</v>
      </c>
      <c r="H89" s="123">
        <v>2053020</v>
      </c>
      <c r="I89" s="123">
        <v>13133747</v>
      </c>
      <c r="J89" s="123">
        <v>46800</v>
      </c>
      <c r="K89" s="123">
        <f t="shared" si="34"/>
        <v>15233567</v>
      </c>
      <c r="L89" s="123"/>
      <c r="M89" s="123"/>
      <c r="N89" s="123"/>
      <c r="O89" s="123">
        <f>'2020'!Q92-'[3]Лист1'!P87</f>
        <v>0</v>
      </c>
      <c r="P89" s="123">
        <f>'2020'!R92-'[3]Лист1'!Q87</f>
        <v>0</v>
      </c>
      <c r="Q89" s="123">
        <f>'2020'!S92-'[3]Лист1'!R87</f>
        <v>0</v>
      </c>
      <c r="R89" s="123">
        <f>'2020'!T92-'[3]Лист1'!S87</f>
        <v>0</v>
      </c>
      <c r="S89" s="123">
        <f>'2020'!U92-'[3]Лист1'!T87</f>
        <v>0</v>
      </c>
      <c r="T89" s="123">
        <f>'2020'!V92-'[3]Лист1'!U87</f>
        <v>0</v>
      </c>
      <c r="U89" s="123">
        <f>'2020'!W92-'[3]Лист1'!V87</f>
        <v>-347440.57</v>
      </c>
      <c r="V89" s="123">
        <f>'2020'!X92-'[3]Лист1'!W87</f>
        <v>0</v>
      </c>
      <c r="W89" s="123">
        <f>'2020'!Y92-'[3]Лист1'!X87</f>
        <v>0</v>
      </c>
      <c r="X89" s="123">
        <f>'2020'!Z92-'[3]Лист1'!Y87</f>
        <v>0</v>
      </c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40">
        <f t="shared" si="27"/>
        <v>-347440.57</v>
      </c>
      <c r="AN89" s="140">
        <f t="shared" si="28"/>
        <v>2540143.57</v>
      </c>
      <c r="AO89" s="140"/>
      <c r="AP89" s="140"/>
      <c r="AQ89" s="140">
        <v>0</v>
      </c>
      <c r="AR89" s="140">
        <v>0</v>
      </c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>
        <f t="shared" si="29"/>
        <v>0</v>
      </c>
      <c r="BH89" s="140">
        <f t="shared" si="23"/>
        <v>13133747</v>
      </c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>
        <f t="shared" si="30"/>
        <v>0</v>
      </c>
      <c r="CB89" s="140">
        <f t="shared" si="24"/>
        <v>497486.29000000004</v>
      </c>
      <c r="CC89" s="140">
        <f t="shared" si="25"/>
        <v>-347440.57</v>
      </c>
      <c r="CD89" s="140">
        <f t="shared" si="25"/>
        <v>16171376.86</v>
      </c>
      <c r="CE89" s="141"/>
      <c r="CF89" s="142">
        <f t="shared" si="31"/>
        <v>15233567</v>
      </c>
      <c r="CG89" s="143">
        <f t="shared" si="33"/>
        <v>15870736.29</v>
      </c>
      <c r="CH89" s="144"/>
      <c r="CI89" s="144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>
        <f t="shared" si="32"/>
        <v>0</v>
      </c>
      <c r="DA89" s="147">
        <f t="shared" si="26"/>
        <v>0</v>
      </c>
    </row>
    <row r="90" spans="1:105" s="144" customFormat="1" ht="12.75">
      <c r="A90" s="227" t="s">
        <v>65</v>
      </c>
      <c r="B90" s="123">
        <v>0</v>
      </c>
      <c r="C90" s="123">
        <v>0</v>
      </c>
      <c r="D90" s="123"/>
      <c r="E90" s="123">
        <v>0</v>
      </c>
      <c r="F90" s="123"/>
      <c r="G90" s="123">
        <v>188261.6</v>
      </c>
      <c r="H90" s="123">
        <v>2438490</v>
      </c>
      <c r="I90" s="123">
        <v>12595910</v>
      </c>
      <c r="J90" s="123">
        <v>0</v>
      </c>
      <c r="K90" s="123">
        <f t="shared" si="34"/>
        <v>15034400</v>
      </c>
      <c r="L90" s="123"/>
      <c r="M90" s="123"/>
      <c r="N90" s="123"/>
      <c r="O90" s="123">
        <f>'2020'!Q93-'[3]Лист1'!P88</f>
        <v>0</v>
      </c>
      <c r="P90" s="123">
        <f>'2020'!R93-'[3]Лист1'!Q88</f>
        <v>0</v>
      </c>
      <c r="Q90" s="123">
        <f>'2020'!S93-'[3]Лист1'!R88</f>
        <v>0</v>
      </c>
      <c r="R90" s="123">
        <f>'2020'!T93-'[3]Лист1'!S88</f>
        <v>0</v>
      </c>
      <c r="S90" s="123">
        <f>'2020'!U93-'[3]Лист1'!T88</f>
        <v>0</v>
      </c>
      <c r="T90" s="123">
        <f>'2020'!V93-'[3]Лист1'!U88</f>
        <v>0</v>
      </c>
      <c r="U90" s="123">
        <f>'2020'!W93-'[3]Лист1'!V88</f>
        <v>-150228.03</v>
      </c>
      <c r="V90" s="123">
        <f>'2020'!X93-'[3]Лист1'!W88</f>
        <v>0</v>
      </c>
      <c r="W90" s="123">
        <f>'2020'!Y93-'[3]Лист1'!X88</f>
        <v>0</v>
      </c>
      <c r="X90" s="123">
        <f>'2020'!Z93-'[3]Лист1'!Y88</f>
        <v>-389557.68</v>
      </c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40">
        <f t="shared" si="27"/>
        <v>-539785.71</v>
      </c>
      <c r="AN90" s="140">
        <f t="shared" si="28"/>
        <v>2978275.71</v>
      </c>
      <c r="AO90" s="140"/>
      <c r="AP90" s="140"/>
      <c r="AQ90" s="140">
        <v>0</v>
      </c>
      <c r="AR90" s="140">
        <v>0</v>
      </c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>
        <f t="shared" si="29"/>
        <v>0</v>
      </c>
      <c r="BH90" s="140">
        <f t="shared" si="23"/>
        <v>12595910</v>
      </c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>
        <f t="shared" si="30"/>
        <v>0</v>
      </c>
      <c r="CB90" s="140">
        <f t="shared" si="24"/>
        <v>188261.6</v>
      </c>
      <c r="CC90" s="140">
        <f t="shared" si="25"/>
        <v>-539785.71</v>
      </c>
      <c r="CD90" s="140">
        <f t="shared" si="25"/>
        <v>15762447.31</v>
      </c>
      <c r="CE90" s="141"/>
      <c r="CF90" s="142">
        <f t="shared" si="31"/>
        <v>15034400</v>
      </c>
      <c r="CG90" s="143">
        <f t="shared" si="33"/>
        <v>15222661.6</v>
      </c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>
        <f t="shared" si="32"/>
        <v>0</v>
      </c>
      <c r="DA90" s="147">
        <f t="shared" si="26"/>
        <v>0</v>
      </c>
    </row>
    <row r="91" spans="1:105" s="151" customFormat="1" ht="25.5" customHeight="1">
      <c r="A91" s="243" t="s">
        <v>66</v>
      </c>
      <c r="B91" s="123">
        <v>0</v>
      </c>
      <c r="C91" s="123">
        <v>0</v>
      </c>
      <c r="D91" s="123"/>
      <c r="E91" s="123">
        <v>0</v>
      </c>
      <c r="F91" s="123"/>
      <c r="G91" s="123">
        <v>13742.470000000205</v>
      </c>
      <c r="H91" s="123">
        <v>1410080</v>
      </c>
      <c r="I91" s="123">
        <v>7295688</v>
      </c>
      <c r="J91" s="123">
        <v>23400</v>
      </c>
      <c r="K91" s="123">
        <f t="shared" si="34"/>
        <v>8729168</v>
      </c>
      <c r="L91" s="123"/>
      <c r="M91" s="123"/>
      <c r="N91" s="123"/>
      <c r="O91" s="123">
        <f>'2020'!Q94-'[3]Лист1'!P89</f>
        <v>0</v>
      </c>
      <c r="P91" s="123">
        <f>'2020'!R94-'[3]Лист1'!Q89</f>
        <v>0</v>
      </c>
      <c r="Q91" s="123">
        <f>'2020'!S94-'[3]Лист1'!R89</f>
        <v>-600</v>
      </c>
      <c r="R91" s="123">
        <f>'2020'!T94-'[3]Лист1'!S89</f>
        <v>0</v>
      </c>
      <c r="S91" s="123">
        <f>'2020'!U94-'[3]Лист1'!T89</f>
        <v>0</v>
      </c>
      <c r="T91" s="123">
        <f>'2020'!V94-'[3]Лист1'!U89</f>
        <v>0</v>
      </c>
      <c r="U91" s="123">
        <f>'2020'!W94-'[3]Лист1'!V89</f>
        <v>-117423.38</v>
      </c>
      <c r="V91" s="123">
        <f>'2020'!X94-'[3]Лист1'!W89</f>
        <v>-37297.28</v>
      </c>
      <c r="W91" s="123">
        <f>'2020'!Y94-'[3]Лист1'!X89</f>
        <v>0</v>
      </c>
      <c r="X91" s="123">
        <f>'2020'!Z94-'[3]Лист1'!Y89</f>
        <v>0</v>
      </c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40">
        <f t="shared" si="27"/>
        <v>-155320.66</v>
      </c>
      <c r="AN91" s="140">
        <f t="shared" si="28"/>
        <v>1565400.66</v>
      </c>
      <c r="AO91" s="140"/>
      <c r="AP91" s="140"/>
      <c r="AQ91" s="140">
        <v>0</v>
      </c>
      <c r="AR91" s="140">
        <v>0</v>
      </c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>
        <f t="shared" si="29"/>
        <v>0</v>
      </c>
      <c r="BH91" s="140">
        <f t="shared" si="23"/>
        <v>7295688</v>
      </c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>
        <f t="shared" si="30"/>
        <v>0</v>
      </c>
      <c r="CB91" s="140">
        <f t="shared" si="24"/>
        <v>13742.470000000205</v>
      </c>
      <c r="CC91" s="140">
        <f t="shared" si="25"/>
        <v>-155320.66</v>
      </c>
      <c r="CD91" s="140">
        <f t="shared" si="25"/>
        <v>8874831.13</v>
      </c>
      <c r="CE91" s="141"/>
      <c r="CF91" s="142">
        <f t="shared" si="31"/>
        <v>8729168</v>
      </c>
      <c r="CG91" s="143">
        <f t="shared" si="33"/>
        <v>8742910.47</v>
      </c>
      <c r="CH91" s="144"/>
      <c r="CI91" s="144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>
        <f t="shared" si="32"/>
        <v>0</v>
      </c>
      <c r="DA91" s="147">
        <f t="shared" si="26"/>
        <v>0</v>
      </c>
    </row>
    <row r="92" spans="1:105" s="148" customFormat="1" ht="17.25" customHeight="1">
      <c r="A92" s="236" t="s">
        <v>67</v>
      </c>
      <c r="B92" s="123">
        <v>0</v>
      </c>
      <c r="C92" s="123">
        <v>0</v>
      </c>
      <c r="D92" s="123"/>
      <c r="E92" s="123">
        <v>0</v>
      </c>
      <c r="F92" s="123"/>
      <c r="G92" s="123">
        <v>965.7999999998137</v>
      </c>
      <c r="H92" s="123">
        <v>1371690</v>
      </c>
      <c r="I92" s="123">
        <v>7545275</v>
      </c>
      <c r="J92" s="123">
        <v>0</v>
      </c>
      <c r="K92" s="123">
        <f t="shared" si="34"/>
        <v>8916965</v>
      </c>
      <c r="L92" s="123"/>
      <c r="M92" s="123"/>
      <c r="N92" s="123"/>
      <c r="O92" s="123">
        <f>'2020'!Q95-'[3]Лист1'!P90</f>
        <v>0</v>
      </c>
      <c r="P92" s="123">
        <f>'2020'!R95-'[3]Лист1'!Q90</f>
        <v>0</v>
      </c>
      <c r="Q92" s="123">
        <f>'2020'!S95-'[3]Лист1'!R90</f>
        <v>-441.94</v>
      </c>
      <c r="R92" s="123">
        <f>'2020'!T95-'[3]Лист1'!S90</f>
        <v>0</v>
      </c>
      <c r="S92" s="123">
        <f>'2020'!U95-'[3]Лист1'!T90</f>
        <v>0</v>
      </c>
      <c r="T92" s="123">
        <f>'2020'!V95-'[3]Лист1'!U90</f>
        <v>0</v>
      </c>
      <c r="U92" s="123">
        <f>'2020'!W95-'[3]Лист1'!V90</f>
        <v>-37934.65</v>
      </c>
      <c r="V92" s="123">
        <f>'2020'!X95-'[3]Лист1'!W90</f>
        <v>-26654.48</v>
      </c>
      <c r="W92" s="123">
        <f>'2020'!Y95-'[3]Лист1'!X90</f>
        <v>0</v>
      </c>
      <c r="X92" s="123">
        <f>'2020'!Z95-'[3]Лист1'!Y90</f>
        <v>0</v>
      </c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40">
        <f t="shared" si="27"/>
        <v>-65031.07000000001</v>
      </c>
      <c r="AN92" s="140">
        <f t="shared" si="28"/>
        <v>1436721.07</v>
      </c>
      <c r="AO92" s="140"/>
      <c r="AP92" s="140"/>
      <c r="AQ92" s="140">
        <v>0</v>
      </c>
      <c r="AR92" s="140">
        <v>0</v>
      </c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>
        <f t="shared" si="29"/>
        <v>0</v>
      </c>
      <c r="BH92" s="140">
        <f t="shared" si="23"/>
        <v>7545275</v>
      </c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>
        <f t="shared" si="30"/>
        <v>0</v>
      </c>
      <c r="CB92" s="140">
        <f t="shared" si="24"/>
        <v>965.7999999998137</v>
      </c>
      <c r="CC92" s="140">
        <f t="shared" si="25"/>
        <v>-65031.07000000001</v>
      </c>
      <c r="CD92" s="140">
        <f t="shared" si="25"/>
        <v>8982961.870000001</v>
      </c>
      <c r="CE92" s="141"/>
      <c r="CF92" s="142">
        <f t="shared" si="31"/>
        <v>8916965</v>
      </c>
      <c r="CG92" s="143">
        <f t="shared" si="33"/>
        <v>8917930.8</v>
      </c>
      <c r="CH92" s="144"/>
      <c r="CI92" s="144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45"/>
      <c r="CU92" s="145"/>
      <c r="CV92" s="145"/>
      <c r="CW92" s="145"/>
      <c r="CX92" s="145"/>
      <c r="CY92" s="145"/>
      <c r="CZ92" s="145">
        <f t="shared" si="32"/>
        <v>0</v>
      </c>
      <c r="DA92" s="147">
        <f t="shared" si="26"/>
        <v>0</v>
      </c>
    </row>
    <row r="93" spans="1:105" s="144" customFormat="1" ht="12.75">
      <c r="A93" s="244" t="s">
        <v>68</v>
      </c>
      <c r="B93" s="123">
        <v>0</v>
      </c>
      <c r="C93" s="123">
        <v>0</v>
      </c>
      <c r="D93" s="123"/>
      <c r="E93" s="123">
        <v>0</v>
      </c>
      <c r="F93" s="123"/>
      <c r="G93" s="123">
        <v>12106.069999999367</v>
      </c>
      <c r="H93" s="123">
        <v>2340960</v>
      </c>
      <c r="I93" s="123">
        <v>14621696</v>
      </c>
      <c r="J93" s="123">
        <v>93600</v>
      </c>
      <c r="K93" s="123">
        <f t="shared" si="34"/>
        <v>17056256</v>
      </c>
      <c r="L93" s="123"/>
      <c r="M93" s="123"/>
      <c r="N93" s="123"/>
      <c r="O93" s="123">
        <f>'2020'!Q96-'[3]Лист1'!P91</f>
        <v>0</v>
      </c>
      <c r="P93" s="123">
        <f>'2020'!R96-'[3]Лист1'!Q91</f>
        <v>0</v>
      </c>
      <c r="Q93" s="123">
        <f>'2020'!S96-'[3]Лист1'!R91</f>
        <v>-6.82</v>
      </c>
      <c r="R93" s="123">
        <f>'2020'!T96-'[3]Лист1'!S91</f>
        <v>0</v>
      </c>
      <c r="S93" s="123">
        <f>'2020'!U96-'[3]Лист1'!T91</f>
        <v>0</v>
      </c>
      <c r="T93" s="123">
        <f>'2020'!V96-'[3]Лист1'!U91</f>
        <v>0</v>
      </c>
      <c r="U93" s="123">
        <f>'2020'!W96-'[3]Лист1'!V91</f>
        <v>-127186.51999999999</v>
      </c>
      <c r="V93" s="123">
        <f>'2020'!X96-'[3]Лист1'!W91</f>
        <v>0</v>
      </c>
      <c r="W93" s="123">
        <f>'2020'!Y96-'[3]Лист1'!X91</f>
        <v>0</v>
      </c>
      <c r="X93" s="123">
        <f>'2020'!Z96-'[3]Лист1'!Y91</f>
        <v>0</v>
      </c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40">
        <f t="shared" si="27"/>
        <v>-127193.34</v>
      </c>
      <c r="AN93" s="140">
        <f t="shared" si="28"/>
        <v>2468153.34</v>
      </c>
      <c r="AO93" s="140"/>
      <c r="AP93" s="140"/>
      <c r="AQ93" s="140">
        <v>0</v>
      </c>
      <c r="AR93" s="140">
        <v>0</v>
      </c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>
        <f t="shared" si="29"/>
        <v>0</v>
      </c>
      <c r="BH93" s="140">
        <f t="shared" si="23"/>
        <v>14621696</v>
      </c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>
        <f t="shared" si="30"/>
        <v>0</v>
      </c>
      <c r="CB93" s="140">
        <f t="shared" si="24"/>
        <v>12106.069999999367</v>
      </c>
      <c r="CC93" s="140">
        <f t="shared" si="25"/>
        <v>-127193.34</v>
      </c>
      <c r="CD93" s="140">
        <f t="shared" si="25"/>
        <v>17101955.41</v>
      </c>
      <c r="CE93" s="141"/>
      <c r="CF93" s="142">
        <f t="shared" si="31"/>
        <v>17056256</v>
      </c>
      <c r="CG93" s="143">
        <f t="shared" si="33"/>
        <v>17068362.07</v>
      </c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  <c r="CW93" s="145"/>
      <c r="CX93" s="145"/>
      <c r="CY93" s="145"/>
      <c r="CZ93" s="145">
        <f t="shared" si="32"/>
        <v>0</v>
      </c>
      <c r="DA93" s="147">
        <f t="shared" si="26"/>
        <v>0</v>
      </c>
    </row>
    <row r="94" spans="1:105" s="144" customFormat="1" ht="12.75">
      <c r="A94" s="227" t="s">
        <v>179</v>
      </c>
      <c r="B94" s="123">
        <v>0</v>
      </c>
      <c r="C94" s="123">
        <v>0</v>
      </c>
      <c r="D94" s="123"/>
      <c r="E94" s="123">
        <v>0</v>
      </c>
      <c r="F94" s="123"/>
      <c r="G94" s="123">
        <v>3900</v>
      </c>
      <c r="H94" s="123">
        <v>2195080</v>
      </c>
      <c r="I94" s="123">
        <v>12832220.000000002</v>
      </c>
      <c r="J94" s="123">
        <v>23400</v>
      </c>
      <c r="K94" s="123">
        <f t="shared" si="34"/>
        <v>15050700.000000002</v>
      </c>
      <c r="L94" s="123"/>
      <c r="M94" s="123"/>
      <c r="N94" s="123"/>
      <c r="O94" s="123">
        <f>'2020'!Q97-'[3]Лист1'!P92</f>
        <v>0</v>
      </c>
      <c r="P94" s="123">
        <f>'2020'!R97-'[3]Лист1'!Q92</f>
        <v>0</v>
      </c>
      <c r="Q94" s="123">
        <f>'2020'!S97-'[3]Лист1'!R92</f>
        <v>0</v>
      </c>
      <c r="R94" s="123">
        <f>'2020'!T97-'[3]Лист1'!S92</f>
        <v>0</v>
      </c>
      <c r="S94" s="123">
        <f>'2020'!U97-'[3]Лист1'!T92</f>
        <v>0</v>
      </c>
      <c r="T94" s="123">
        <f>'2020'!V97-'[3]Лист1'!U92</f>
        <v>0</v>
      </c>
      <c r="U94" s="123">
        <f>'2020'!W97-'[3]Лист1'!V92</f>
        <v>-34576.18</v>
      </c>
      <c r="V94" s="123">
        <f>'2020'!X97-'[3]Лист1'!W92</f>
        <v>0</v>
      </c>
      <c r="W94" s="123">
        <f>'2020'!Y97-'[3]Лист1'!X92</f>
        <v>0</v>
      </c>
      <c r="X94" s="123">
        <f>'2020'!Z97-'[3]Лист1'!Y92</f>
        <v>0</v>
      </c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40">
        <f t="shared" si="27"/>
        <v>-34576.18</v>
      </c>
      <c r="AN94" s="140">
        <f t="shared" si="28"/>
        <v>2229656.18</v>
      </c>
      <c r="AO94" s="140"/>
      <c r="AP94" s="140"/>
      <c r="AQ94" s="140">
        <v>0</v>
      </c>
      <c r="AR94" s="140">
        <v>0</v>
      </c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>
        <f t="shared" si="29"/>
        <v>0</v>
      </c>
      <c r="BH94" s="140">
        <f t="shared" si="23"/>
        <v>12832220.000000002</v>
      </c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>
        <f t="shared" si="30"/>
        <v>0</v>
      </c>
      <c r="CB94" s="140">
        <f t="shared" si="24"/>
        <v>3900</v>
      </c>
      <c r="CC94" s="140">
        <f t="shared" si="25"/>
        <v>-34576.18</v>
      </c>
      <c r="CD94" s="140">
        <f t="shared" si="25"/>
        <v>15065776.180000002</v>
      </c>
      <c r="CE94" s="141"/>
      <c r="CF94" s="142">
        <f t="shared" si="31"/>
        <v>15050700.000000002</v>
      </c>
      <c r="CG94" s="143">
        <f t="shared" si="33"/>
        <v>15054600.000000002</v>
      </c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  <c r="CW94" s="145"/>
      <c r="CX94" s="145"/>
      <c r="CY94" s="145"/>
      <c r="CZ94" s="145">
        <f t="shared" si="32"/>
        <v>0</v>
      </c>
      <c r="DA94" s="147">
        <f t="shared" si="26"/>
        <v>0</v>
      </c>
    </row>
    <row r="95" spans="1:105" s="144" customFormat="1" ht="12.75">
      <c r="A95" s="223" t="s">
        <v>69</v>
      </c>
      <c r="B95" s="123">
        <v>0</v>
      </c>
      <c r="C95" s="123">
        <v>0</v>
      </c>
      <c r="D95" s="123"/>
      <c r="E95" s="123">
        <v>0</v>
      </c>
      <c r="F95" s="123"/>
      <c r="G95" s="123">
        <v>2417.4999999995343</v>
      </c>
      <c r="H95" s="123">
        <v>2257780</v>
      </c>
      <c r="I95" s="123">
        <v>13195004</v>
      </c>
      <c r="J95" s="123">
        <v>46800</v>
      </c>
      <c r="K95" s="123">
        <f t="shared" si="34"/>
        <v>15499584</v>
      </c>
      <c r="L95" s="123"/>
      <c r="M95" s="123"/>
      <c r="N95" s="123"/>
      <c r="O95" s="123">
        <f>'2020'!Q98-'[3]Лист1'!P93</f>
        <v>0</v>
      </c>
      <c r="P95" s="123">
        <f>'2020'!R98-'[3]Лист1'!Q93</f>
        <v>0</v>
      </c>
      <c r="Q95" s="123">
        <f>'2020'!S98-'[3]Лист1'!R93</f>
        <v>0</v>
      </c>
      <c r="R95" s="123">
        <f>'2020'!T98-'[3]Лист1'!S93</f>
        <v>0</v>
      </c>
      <c r="S95" s="123">
        <f>'2020'!U98-'[3]Лист1'!T93</f>
        <v>0</v>
      </c>
      <c r="T95" s="123">
        <f>'2020'!V98-'[3]Лист1'!U93</f>
        <v>0</v>
      </c>
      <c r="U95" s="123">
        <f>'2020'!W98-'[3]Лист1'!V93</f>
        <v>-104166.03</v>
      </c>
      <c r="V95" s="123">
        <f>'2020'!X98-'[3]Лист1'!W93</f>
        <v>0</v>
      </c>
      <c r="W95" s="123">
        <f>'2020'!Y98-'[3]Лист1'!X93</f>
        <v>0</v>
      </c>
      <c r="X95" s="123">
        <f>'2020'!Z98-'[3]Лист1'!Y93</f>
        <v>-67514.27</v>
      </c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40">
        <f t="shared" si="27"/>
        <v>-171680.3</v>
      </c>
      <c r="AN95" s="140">
        <f t="shared" si="28"/>
        <v>2429460.3</v>
      </c>
      <c r="AO95" s="140"/>
      <c r="AP95" s="140"/>
      <c r="AQ95" s="140">
        <v>0</v>
      </c>
      <c r="AR95" s="140">
        <v>0</v>
      </c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>
        <f t="shared" si="29"/>
        <v>0</v>
      </c>
      <c r="BH95" s="140">
        <f t="shared" si="23"/>
        <v>13195004</v>
      </c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>
        <f t="shared" si="30"/>
        <v>0</v>
      </c>
      <c r="CB95" s="140">
        <f t="shared" si="24"/>
        <v>2417.4999999995343</v>
      </c>
      <c r="CC95" s="140">
        <f t="shared" si="25"/>
        <v>-171680.3</v>
      </c>
      <c r="CD95" s="140">
        <f t="shared" si="25"/>
        <v>15626881.8</v>
      </c>
      <c r="CE95" s="141"/>
      <c r="CF95" s="142">
        <f t="shared" si="31"/>
        <v>15499584</v>
      </c>
      <c r="CG95" s="143">
        <f t="shared" si="33"/>
        <v>15502001.5</v>
      </c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45"/>
      <c r="CY95" s="145"/>
      <c r="CZ95" s="145">
        <f t="shared" si="32"/>
        <v>0</v>
      </c>
      <c r="DA95" s="147">
        <f t="shared" si="26"/>
        <v>0</v>
      </c>
    </row>
    <row r="96" spans="1:105" s="149" customFormat="1" ht="12.75">
      <c r="A96" s="245" t="s">
        <v>70</v>
      </c>
      <c r="B96" s="123">
        <v>0</v>
      </c>
      <c r="C96" s="123">
        <v>0</v>
      </c>
      <c r="D96" s="123"/>
      <c r="E96" s="123">
        <v>0</v>
      </c>
      <c r="F96" s="123"/>
      <c r="G96" s="123">
        <v>0.8999999994412065</v>
      </c>
      <c r="H96" s="123">
        <v>2476640</v>
      </c>
      <c r="I96" s="123">
        <v>11387948</v>
      </c>
      <c r="J96" s="123">
        <v>0</v>
      </c>
      <c r="K96" s="123">
        <f t="shared" si="34"/>
        <v>13864588</v>
      </c>
      <c r="L96" s="123"/>
      <c r="M96" s="152"/>
      <c r="N96" s="123"/>
      <c r="O96" s="123">
        <f>'2020'!Q99-'[3]Лист1'!P94</f>
        <v>0</v>
      </c>
      <c r="P96" s="123">
        <f>'2020'!R99-'[3]Лист1'!Q94</f>
        <v>0</v>
      </c>
      <c r="Q96" s="123">
        <f>'2020'!S99-'[3]Лист1'!R94</f>
        <v>0</v>
      </c>
      <c r="R96" s="123">
        <f>'2020'!T99-'[3]Лист1'!S94</f>
        <v>0</v>
      </c>
      <c r="S96" s="123">
        <f>'2020'!U99-'[3]Лист1'!T94</f>
        <v>0</v>
      </c>
      <c r="T96" s="123">
        <f>'2020'!V99-'[3]Лист1'!U94</f>
        <v>0</v>
      </c>
      <c r="U96" s="123">
        <f>'2020'!W99-'[3]Лист1'!V94</f>
        <v>-248390.26</v>
      </c>
      <c r="V96" s="123">
        <f>'2020'!X99-'[3]Лист1'!W94</f>
        <v>0</v>
      </c>
      <c r="W96" s="123">
        <f>'2020'!Y99-'[3]Лист1'!X94</f>
        <v>0</v>
      </c>
      <c r="X96" s="123">
        <f>'2020'!Z99-'[3]Лист1'!Y94</f>
        <v>-101445.1</v>
      </c>
      <c r="Y96" s="123"/>
      <c r="Z96" s="123"/>
      <c r="AA96" s="123"/>
      <c r="AB96" s="123"/>
      <c r="AC96" s="123"/>
      <c r="AD96" s="123"/>
      <c r="AE96" s="123"/>
      <c r="AF96" s="123"/>
      <c r="AG96" s="123"/>
      <c r="AH96" s="187"/>
      <c r="AI96" s="123"/>
      <c r="AJ96" s="123"/>
      <c r="AK96" s="123"/>
      <c r="AL96" s="123"/>
      <c r="AM96" s="140">
        <f t="shared" si="27"/>
        <v>-349835.36</v>
      </c>
      <c r="AN96" s="140">
        <f t="shared" si="28"/>
        <v>2826475.36</v>
      </c>
      <c r="AO96" s="140"/>
      <c r="AP96" s="140"/>
      <c r="AQ96" s="140">
        <v>0</v>
      </c>
      <c r="AR96" s="140">
        <v>0</v>
      </c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>
        <f t="shared" si="29"/>
        <v>0</v>
      </c>
      <c r="BH96" s="140">
        <f t="shared" si="23"/>
        <v>11387948</v>
      </c>
      <c r="BI96" s="153"/>
      <c r="BJ96" s="153"/>
      <c r="BK96" s="153"/>
      <c r="BL96" s="153"/>
      <c r="BM96" s="153"/>
      <c r="BN96" s="153"/>
      <c r="BO96" s="153"/>
      <c r="BP96" s="153"/>
      <c r="BQ96" s="153"/>
      <c r="BR96" s="154"/>
      <c r="BS96" s="153"/>
      <c r="BT96" s="153"/>
      <c r="BU96" s="153"/>
      <c r="BV96" s="153"/>
      <c r="BW96" s="153"/>
      <c r="BX96" s="153"/>
      <c r="BY96" s="153"/>
      <c r="BZ96" s="153"/>
      <c r="CA96" s="140">
        <f t="shared" si="30"/>
        <v>0</v>
      </c>
      <c r="CB96" s="140">
        <f t="shared" si="24"/>
        <v>0.8999999994412065</v>
      </c>
      <c r="CC96" s="140">
        <f t="shared" si="25"/>
        <v>-349835.36</v>
      </c>
      <c r="CD96" s="140">
        <f t="shared" si="25"/>
        <v>14214424.259999998</v>
      </c>
      <c r="CE96" s="141"/>
      <c r="CF96" s="142">
        <f t="shared" si="31"/>
        <v>13864588</v>
      </c>
      <c r="CG96" s="143">
        <f t="shared" si="33"/>
        <v>13864588.899999999</v>
      </c>
      <c r="CH96" s="144"/>
      <c r="CI96" s="144"/>
      <c r="CJ96" s="145"/>
      <c r="CK96" s="145"/>
      <c r="CL96" s="145"/>
      <c r="CM96" s="145"/>
      <c r="CN96" s="145"/>
      <c r="CO96" s="145"/>
      <c r="CP96" s="145"/>
      <c r="CQ96" s="145"/>
      <c r="CR96" s="145"/>
      <c r="CS96" s="145"/>
      <c r="CT96" s="145"/>
      <c r="CU96" s="145"/>
      <c r="CV96" s="145"/>
      <c r="CW96" s="145"/>
      <c r="CX96" s="145"/>
      <c r="CY96" s="145"/>
      <c r="CZ96" s="145">
        <f t="shared" si="32"/>
        <v>0</v>
      </c>
      <c r="DA96" s="147">
        <f t="shared" si="26"/>
        <v>0</v>
      </c>
    </row>
    <row r="97" spans="1:105" s="144" customFormat="1" ht="28.5" customHeight="1">
      <c r="A97" s="227" t="s">
        <v>71</v>
      </c>
      <c r="B97" s="123">
        <v>0</v>
      </c>
      <c r="C97" s="123">
        <v>0</v>
      </c>
      <c r="D97" s="123"/>
      <c r="E97" s="123">
        <v>0</v>
      </c>
      <c r="F97" s="123"/>
      <c r="G97" s="123">
        <v>404788.8400000003</v>
      </c>
      <c r="H97" s="123">
        <v>2152440</v>
      </c>
      <c r="I97" s="123">
        <v>13478464</v>
      </c>
      <c r="J97" s="123">
        <v>46800</v>
      </c>
      <c r="K97" s="123">
        <f t="shared" si="34"/>
        <v>15677704</v>
      </c>
      <c r="L97" s="123"/>
      <c r="M97" s="123"/>
      <c r="N97" s="123"/>
      <c r="O97" s="123">
        <f>'2020'!Q100-'[3]Лист1'!P95</f>
        <v>0</v>
      </c>
      <c r="P97" s="123">
        <f>'2020'!R100-'[3]Лист1'!Q95</f>
        <v>0</v>
      </c>
      <c r="Q97" s="123">
        <f>'2020'!S100-'[3]Лист1'!R95</f>
        <v>0</v>
      </c>
      <c r="R97" s="123">
        <f>'2020'!T100-'[3]Лист1'!S95</f>
        <v>0</v>
      </c>
      <c r="S97" s="123">
        <f>'2020'!U100-'[3]Лист1'!T95</f>
        <v>0</v>
      </c>
      <c r="T97" s="123">
        <f>'2020'!V100-'[3]Лист1'!U95</f>
        <v>0</v>
      </c>
      <c r="U97" s="123">
        <f>'2020'!W100-'[3]Лист1'!V95</f>
        <v>-243484</v>
      </c>
      <c r="V97" s="123">
        <f>'2020'!X100-'[3]Лист1'!W95</f>
        <v>-81750</v>
      </c>
      <c r="W97" s="123">
        <f>'2020'!Y100-'[3]Лист1'!X95</f>
        <v>0</v>
      </c>
      <c r="X97" s="123">
        <f>'2020'!Z100-'[3]Лист1'!Y95</f>
        <v>-493519.93</v>
      </c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40">
        <f t="shared" si="27"/>
        <v>-818753.9299999999</v>
      </c>
      <c r="AN97" s="140">
        <f t="shared" si="28"/>
        <v>2971193.9299999997</v>
      </c>
      <c r="AO97" s="140"/>
      <c r="AP97" s="140"/>
      <c r="AQ97" s="140">
        <v>0</v>
      </c>
      <c r="AR97" s="140">
        <v>0</v>
      </c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>
        <f t="shared" si="29"/>
        <v>0</v>
      </c>
      <c r="BH97" s="140">
        <f t="shared" si="23"/>
        <v>13478464</v>
      </c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>
        <f t="shared" si="30"/>
        <v>0</v>
      </c>
      <c r="CB97" s="140">
        <f t="shared" si="24"/>
        <v>404788.8400000003</v>
      </c>
      <c r="CC97" s="140">
        <f t="shared" si="25"/>
        <v>-818753.9299999999</v>
      </c>
      <c r="CD97" s="140">
        <f t="shared" si="25"/>
        <v>16854446.77</v>
      </c>
      <c r="CE97" s="141"/>
      <c r="CF97" s="142">
        <f t="shared" si="31"/>
        <v>15677704</v>
      </c>
      <c r="CG97" s="143">
        <f t="shared" si="33"/>
        <v>16082492.84</v>
      </c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45"/>
      <c r="CU97" s="145"/>
      <c r="CV97" s="145"/>
      <c r="CW97" s="145"/>
      <c r="CX97" s="145"/>
      <c r="CY97" s="145"/>
      <c r="CZ97" s="145">
        <f t="shared" si="32"/>
        <v>0</v>
      </c>
      <c r="DA97" s="147">
        <f t="shared" si="26"/>
        <v>0</v>
      </c>
    </row>
    <row r="98" spans="1:105" s="148" customFormat="1" ht="21.75" customHeight="1">
      <c r="A98" s="237" t="s">
        <v>72</v>
      </c>
      <c r="B98" s="123">
        <v>0</v>
      </c>
      <c r="C98" s="123">
        <f>'[2]Лист1'!BC96</f>
        <v>0</v>
      </c>
      <c r="D98" s="123"/>
      <c r="E98" s="123">
        <f>'[2]Лист1'!AN96</f>
        <v>0</v>
      </c>
      <c r="F98" s="123"/>
      <c r="G98" s="123">
        <f>'[2]Лист1'!BU96</f>
        <v>404788.8400000003</v>
      </c>
      <c r="H98" s="123">
        <v>2004790</v>
      </c>
      <c r="I98" s="123">
        <v>14192414</v>
      </c>
      <c r="J98" s="123">
        <v>0</v>
      </c>
      <c r="K98" s="123">
        <f t="shared" si="34"/>
        <v>16197204</v>
      </c>
      <c r="L98" s="123"/>
      <c r="M98" s="123"/>
      <c r="N98" s="123"/>
      <c r="O98" s="123">
        <f>'2020'!Q101-'[3]Лист1'!P96</f>
        <v>0</v>
      </c>
      <c r="P98" s="123">
        <f>'2020'!R101-'[3]Лист1'!Q96</f>
        <v>0</v>
      </c>
      <c r="Q98" s="123">
        <f>'2020'!S101-'[3]Лист1'!R96</f>
        <v>0</v>
      </c>
      <c r="R98" s="123">
        <f>'2020'!T101-'[3]Лист1'!S96</f>
        <v>0</v>
      </c>
      <c r="S98" s="123">
        <f>'2020'!U101-'[3]Лист1'!T96</f>
        <v>0</v>
      </c>
      <c r="T98" s="123">
        <f>'2020'!V101-'[3]Лист1'!U96</f>
        <v>0</v>
      </c>
      <c r="U98" s="123">
        <f>'2020'!W101-'[3]Лист1'!V96</f>
        <v>-97235</v>
      </c>
      <c r="V98" s="123">
        <f>'2020'!X101-'[3]Лист1'!W96</f>
        <v>-33424.27</v>
      </c>
      <c r="W98" s="123">
        <f>'2020'!Y101-'[3]Лист1'!X96</f>
        <v>0</v>
      </c>
      <c r="X98" s="123">
        <f>'2020'!Z101-'[3]Лист1'!Y96</f>
        <v>0</v>
      </c>
      <c r="Y98" s="155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40">
        <f t="shared" si="27"/>
        <v>-130659.26999999999</v>
      </c>
      <c r="AN98" s="140">
        <f t="shared" si="28"/>
        <v>2135449.27</v>
      </c>
      <c r="AO98" s="140"/>
      <c r="AP98" s="140"/>
      <c r="AQ98" s="140">
        <v>0</v>
      </c>
      <c r="AR98" s="140">
        <v>0</v>
      </c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>
        <f t="shared" si="29"/>
        <v>0</v>
      </c>
      <c r="BH98" s="140">
        <f t="shared" si="23"/>
        <v>14192414</v>
      </c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153"/>
      <c r="BY98" s="153"/>
      <c r="BZ98" s="153"/>
      <c r="CA98" s="140">
        <f t="shared" si="30"/>
        <v>0</v>
      </c>
      <c r="CB98" s="140">
        <f t="shared" si="24"/>
        <v>404788.8400000003</v>
      </c>
      <c r="CC98" s="140">
        <f t="shared" si="25"/>
        <v>-130659.26999999999</v>
      </c>
      <c r="CD98" s="140">
        <f t="shared" si="25"/>
        <v>16732652.11</v>
      </c>
      <c r="CE98" s="141"/>
      <c r="CF98" s="142">
        <f t="shared" si="31"/>
        <v>16197204</v>
      </c>
      <c r="CG98" s="143">
        <f t="shared" si="33"/>
        <v>16601992.84</v>
      </c>
      <c r="CH98" s="144"/>
      <c r="CI98" s="144"/>
      <c r="CJ98" s="145"/>
      <c r="CK98" s="145"/>
      <c r="CL98" s="145"/>
      <c r="CM98" s="145"/>
      <c r="CN98" s="145"/>
      <c r="CO98" s="145"/>
      <c r="CP98" s="145"/>
      <c r="CQ98" s="145"/>
      <c r="CR98" s="145"/>
      <c r="CS98" s="145"/>
      <c r="CT98" s="145"/>
      <c r="CU98" s="145"/>
      <c r="CV98" s="145"/>
      <c r="CW98" s="145"/>
      <c r="CX98" s="145"/>
      <c r="CY98" s="145"/>
      <c r="CZ98" s="145">
        <f t="shared" si="32"/>
        <v>0</v>
      </c>
      <c r="DA98" s="147">
        <f t="shared" si="26"/>
        <v>0</v>
      </c>
    </row>
    <row r="99" spans="1:105" s="156" customFormat="1" ht="12.75">
      <c r="A99" s="242" t="s">
        <v>73</v>
      </c>
      <c r="B99" s="123">
        <v>0</v>
      </c>
      <c r="C99" s="123">
        <v>0</v>
      </c>
      <c r="D99" s="123"/>
      <c r="E99" s="123">
        <v>0</v>
      </c>
      <c r="F99" s="123"/>
      <c r="G99" s="123"/>
      <c r="H99" s="123">
        <v>1300320</v>
      </c>
      <c r="I99" s="123">
        <v>7354055</v>
      </c>
      <c r="J99" s="123">
        <v>23400</v>
      </c>
      <c r="K99" s="123">
        <f t="shared" si="34"/>
        <v>8677775</v>
      </c>
      <c r="L99" s="123"/>
      <c r="M99" s="123"/>
      <c r="N99" s="123"/>
      <c r="O99" s="123">
        <f>'2020'!Q102-'[3]Лист1'!P97</f>
        <v>0</v>
      </c>
      <c r="P99" s="123">
        <f>'2020'!R102-'[3]Лист1'!Q97</f>
        <v>0</v>
      </c>
      <c r="Q99" s="123">
        <f>'2020'!S102-'[3]Лист1'!R97</f>
        <v>-50</v>
      </c>
      <c r="R99" s="123">
        <f>'2020'!T102-'[3]Лист1'!S97</f>
        <v>0</v>
      </c>
      <c r="S99" s="123">
        <f>'2020'!U102-'[3]Лист1'!T97</f>
        <v>0</v>
      </c>
      <c r="T99" s="123">
        <f>'2020'!V102-'[3]Лист1'!U97</f>
        <v>0</v>
      </c>
      <c r="U99" s="123">
        <f>'2020'!W102-'[3]Лист1'!V97</f>
        <v>-138430</v>
      </c>
      <c r="V99" s="123">
        <f>'2020'!X102-'[3]Лист1'!W97</f>
        <v>0</v>
      </c>
      <c r="W99" s="123">
        <f>'2020'!Y102-'[3]Лист1'!X97</f>
        <v>0</v>
      </c>
      <c r="X99" s="123">
        <f>'2020'!Z102-'[3]Лист1'!Y97</f>
        <v>-292539.86</v>
      </c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40">
        <f t="shared" si="27"/>
        <v>-431019.86</v>
      </c>
      <c r="AN99" s="140">
        <f t="shared" si="28"/>
        <v>1731339.8599999999</v>
      </c>
      <c r="AO99" s="140"/>
      <c r="AP99" s="140"/>
      <c r="AQ99" s="140">
        <v>0</v>
      </c>
      <c r="AR99" s="140">
        <v>0</v>
      </c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>
        <f t="shared" si="29"/>
        <v>0</v>
      </c>
      <c r="BH99" s="140">
        <f t="shared" si="23"/>
        <v>7354055</v>
      </c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>
        <f t="shared" si="30"/>
        <v>0</v>
      </c>
      <c r="CB99" s="140">
        <f t="shared" si="24"/>
        <v>0</v>
      </c>
      <c r="CC99" s="140">
        <f t="shared" si="25"/>
        <v>-431019.86</v>
      </c>
      <c r="CD99" s="140">
        <f t="shared" si="25"/>
        <v>9085394.86</v>
      </c>
      <c r="CE99" s="141"/>
      <c r="CF99" s="142">
        <f t="shared" si="31"/>
        <v>8677775</v>
      </c>
      <c r="CG99" s="143">
        <f t="shared" si="33"/>
        <v>8677775</v>
      </c>
      <c r="CH99" s="144"/>
      <c r="CI99" s="144"/>
      <c r="CJ99" s="145"/>
      <c r="CK99" s="145"/>
      <c r="CL99" s="145"/>
      <c r="CM99" s="145"/>
      <c r="CN99" s="145"/>
      <c r="CO99" s="145"/>
      <c r="CP99" s="145"/>
      <c r="CQ99" s="145"/>
      <c r="CR99" s="145"/>
      <c r="CS99" s="145"/>
      <c r="CT99" s="145"/>
      <c r="CU99" s="145"/>
      <c r="CV99" s="145"/>
      <c r="CW99" s="145"/>
      <c r="CX99" s="145"/>
      <c r="CY99" s="145"/>
      <c r="CZ99" s="145">
        <f t="shared" si="32"/>
        <v>0</v>
      </c>
      <c r="DA99" s="147">
        <f t="shared" si="26"/>
        <v>0</v>
      </c>
    </row>
    <row r="100" spans="1:105" s="206" customFormat="1" ht="15">
      <c r="A100" s="246" t="s">
        <v>74</v>
      </c>
      <c r="B100" s="123">
        <v>0</v>
      </c>
      <c r="C100" s="123">
        <v>0</v>
      </c>
      <c r="D100" s="123"/>
      <c r="E100" s="123">
        <v>0</v>
      </c>
      <c r="F100" s="123"/>
      <c r="G100" s="123">
        <v>275543.5700000003</v>
      </c>
      <c r="H100" s="123">
        <v>2164400</v>
      </c>
      <c r="I100" s="123">
        <v>11060072</v>
      </c>
      <c r="J100" s="123">
        <v>0</v>
      </c>
      <c r="K100" s="123">
        <f t="shared" si="34"/>
        <v>13224472</v>
      </c>
      <c r="L100" s="123"/>
      <c r="M100" s="123"/>
      <c r="N100" s="123"/>
      <c r="O100" s="123">
        <f>'2020'!Q103-'[3]Лист1'!P98</f>
        <v>0</v>
      </c>
      <c r="P100" s="123">
        <f>'2020'!R103-'[3]Лист1'!Q98</f>
        <v>0</v>
      </c>
      <c r="Q100" s="123">
        <f>'2020'!S103-'[3]Лист1'!R98</f>
        <v>0</v>
      </c>
      <c r="R100" s="123">
        <f>'2020'!T103-'[3]Лист1'!S98</f>
        <v>0</v>
      </c>
      <c r="S100" s="123">
        <f>'2020'!U103-'[3]Лист1'!T98</f>
        <v>0</v>
      </c>
      <c r="T100" s="123">
        <f>'2020'!V103-'[3]Лист1'!U98</f>
        <v>0</v>
      </c>
      <c r="U100" s="123">
        <f>'2020'!W103-'[3]Лист1'!V98</f>
        <v>-51808.32</v>
      </c>
      <c r="V100" s="123">
        <f>'2020'!X103-'[3]Лист1'!W98</f>
        <v>0</v>
      </c>
      <c r="W100" s="123">
        <f>'2020'!Y103-'[3]Лист1'!X98</f>
        <v>0</v>
      </c>
      <c r="X100" s="123">
        <f>'2020'!Z103-'[3]Лист1'!Y98</f>
        <v>-97634.86</v>
      </c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40">
        <f t="shared" si="27"/>
        <v>-149443.18</v>
      </c>
      <c r="AN100" s="140">
        <f t="shared" si="28"/>
        <v>2313843.18</v>
      </c>
      <c r="AO100" s="140"/>
      <c r="AP100" s="140"/>
      <c r="AQ100" s="140">
        <v>0</v>
      </c>
      <c r="AR100" s="140">
        <v>0</v>
      </c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>
        <f t="shared" si="29"/>
        <v>0</v>
      </c>
      <c r="BH100" s="140">
        <f t="shared" si="23"/>
        <v>11060072</v>
      </c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>
        <f t="shared" si="30"/>
        <v>0</v>
      </c>
      <c r="CB100" s="140">
        <f t="shared" si="24"/>
        <v>275543.5700000003</v>
      </c>
      <c r="CC100" s="140">
        <f t="shared" si="25"/>
        <v>-149443.18</v>
      </c>
      <c r="CD100" s="140">
        <f t="shared" si="25"/>
        <v>13649458.75</v>
      </c>
      <c r="CE100" s="141"/>
      <c r="CF100" s="142">
        <f t="shared" si="31"/>
        <v>13224472</v>
      </c>
      <c r="CG100" s="143">
        <f t="shared" si="33"/>
        <v>13500015.57</v>
      </c>
      <c r="CH100" s="144"/>
      <c r="CI100" s="144"/>
      <c r="CJ100" s="145"/>
      <c r="CK100" s="145"/>
      <c r="CL100" s="145"/>
      <c r="CM100" s="145"/>
      <c r="CN100" s="145"/>
      <c r="CO100" s="145"/>
      <c r="CP100" s="145"/>
      <c r="CQ100" s="145"/>
      <c r="CR100" s="145"/>
      <c r="CS100" s="145"/>
      <c r="CT100" s="145"/>
      <c r="CU100" s="145"/>
      <c r="CV100" s="145"/>
      <c r="CW100" s="145"/>
      <c r="CX100" s="145"/>
      <c r="CY100" s="145"/>
      <c r="CZ100" s="145">
        <f t="shared" si="32"/>
        <v>0</v>
      </c>
      <c r="DA100" s="147">
        <f t="shared" si="26"/>
        <v>0</v>
      </c>
    </row>
    <row r="101" spans="1:105" s="166" customFormat="1" ht="27" customHeight="1">
      <c r="A101" s="247" t="s">
        <v>75</v>
      </c>
      <c r="B101" s="123">
        <v>0</v>
      </c>
      <c r="C101" s="123">
        <v>0</v>
      </c>
      <c r="D101" s="123"/>
      <c r="E101" s="123">
        <v>0</v>
      </c>
      <c r="F101" s="123"/>
      <c r="G101" s="123">
        <v>305165.1000000001</v>
      </c>
      <c r="H101" s="123">
        <v>2331350</v>
      </c>
      <c r="I101" s="123">
        <v>11300030</v>
      </c>
      <c r="J101" s="123">
        <v>93600</v>
      </c>
      <c r="K101" s="123">
        <f t="shared" si="34"/>
        <v>13724980</v>
      </c>
      <c r="L101" s="123"/>
      <c r="M101" s="123"/>
      <c r="N101" s="123"/>
      <c r="O101" s="123">
        <f>'2020'!Q104-'[3]Лист1'!P99</f>
        <v>0</v>
      </c>
      <c r="P101" s="123">
        <f>'2020'!R104-'[3]Лист1'!Q99</f>
        <v>0</v>
      </c>
      <c r="Q101" s="123">
        <f>'2020'!S104-'[3]Лист1'!R99</f>
        <v>0</v>
      </c>
      <c r="R101" s="123">
        <f>'2020'!T104-'[3]Лист1'!S99</f>
        <v>0</v>
      </c>
      <c r="S101" s="123">
        <f>'2020'!U104-'[3]Лист1'!T99</f>
        <v>0</v>
      </c>
      <c r="T101" s="123">
        <f>'2020'!V104-'[3]Лист1'!U99</f>
        <v>0</v>
      </c>
      <c r="U101" s="123">
        <f>'2020'!W104-'[3]Лист1'!V99</f>
        <v>-83001.79</v>
      </c>
      <c r="V101" s="123">
        <f>'2020'!X104-'[3]Лист1'!W99</f>
        <v>0</v>
      </c>
      <c r="W101" s="123">
        <f>'2020'!Y104-'[3]Лист1'!X99</f>
        <v>0</v>
      </c>
      <c r="X101" s="123">
        <f>'2020'!Z104-'[3]Лист1'!Y99</f>
        <v>0</v>
      </c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40">
        <f t="shared" si="27"/>
        <v>-83001.79</v>
      </c>
      <c r="AN101" s="140">
        <f t="shared" si="28"/>
        <v>2414351.79</v>
      </c>
      <c r="AO101" s="140"/>
      <c r="AP101" s="140"/>
      <c r="AQ101" s="140">
        <v>0</v>
      </c>
      <c r="AR101" s="140">
        <v>0</v>
      </c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>
        <f t="shared" si="29"/>
        <v>0</v>
      </c>
      <c r="BH101" s="140">
        <f t="shared" si="23"/>
        <v>11300030</v>
      </c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0"/>
      <c r="CA101" s="140">
        <f t="shared" si="30"/>
        <v>0</v>
      </c>
      <c r="CB101" s="140">
        <f t="shared" si="24"/>
        <v>305165.1000000001</v>
      </c>
      <c r="CC101" s="140">
        <f t="shared" si="25"/>
        <v>-83001.79</v>
      </c>
      <c r="CD101" s="140">
        <f t="shared" si="25"/>
        <v>14019546.889999999</v>
      </c>
      <c r="CE101" s="141"/>
      <c r="CF101" s="142">
        <f t="shared" si="31"/>
        <v>13724980</v>
      </c>
      <c r="CG101" s="143">
        <f t="shared" si="33"/>
        <v>14030145.1</v>
      </c>
      <c r="CH101" s="145"/>
      <c r="CI101" s="145"/>
      <c r="CJ101" s="145"/>
      <c r="CK101" s="145"/>
      <c r="CL101" s="145"/>
      <c r="CM101" s="145"/>
      <c r="CN101" s="145"/>
      <c r="CO101" s="145"/>
      <c r="CP101" s="145"/>
      <c r="CQ101" s="145"/>
      <c r="CR101" s="145"/>
      <c r="CS101" s="145"/>
      <c r="CT101" s="145"/>
      <c r="CU101" s="145"/>
      <c r="CV101" s="145"/>
      <c r="CW101" s="145"/>
      <c r="CX101" s="145"/>
      <c r="CY101" s="147"/>
      <c r="CZ101" s="145">
        <f t="shared" si="32"/>
        <v>0</v>
      </c>
      <c r="DA101" s="147">
        <f t="shared" si="26"/>
        <v>0</v>
      </c>
    </row>
    <row r="102" spans="1:105" s="146" customFormat="1" ht="12.75">
      <c r="A102" s="227" t="s">
        <v>76</v>
      </c>
      <c r="B102" s="123">
        <v>0</v>
      </c>
      <c r="C102" s="123">
        <v>0</v>
      </c>
      <c r="D102" s="123"/>
      <c r="E102" s="123">
        <v>0</v>
      </c>
      <c r="F102" s="123"/>
      <c r="G102" s="123">
        <v>3074.0300000002608</v>
      </c>
      <c r="H102" s="123">
        <v>2632350</v>
      </c>
      <c r="I102" s="123">
        <v>15328123</v>
      </c>
      <c r="J102" s="123">
        <v>23400</v>
      </c>
      <c r="K102" s="123">
        <f t="shared" si="34"/>
        <v>17983873</v>
      </c>
      <c r="L102" s="123"/>
      <c r="M102" s="123"/>
      <c r="N102" s="123"/>
      <c r="O102" s="123">
        <f>'2020'!Q105-'[3]Лист1'!P100</f>
        <v>0</v>
      </c>
      <c r="P102" s="123">
        <f>'2020'!R105-'[3]Лист1'!Q100</f>
        <v>0</v>
      </c>
      <c r="Q102" s="123">
        <f>'2020'!S105-'[3]Лист1'!R100</f>
        <v>-1095</v>
      </c>
      <c r="R102" s="123">
        <f>'2020'!T105-'[3]Лист1'!S100</f>
        <v>0</v>
      </c>
      <c r="S102" s="123">
        <f>'2020'!U105-'[3]Лист1'!T100</f>
        <v>0</v>
      </c>
      <c r="T102" s="123">
        <f>'2020'!V105-'[3]Лист1'!U100</f>
        <v>0</v>
      </c>
      <c r="U102" s="123">
        <f>'2020'!W105-'[3]Лист1'!V100</f>
        <v>-215738.29</v>
      </c>
      <c r="V102" s="123">
        <f>'2020'!X105-'[3]Лист1'!W100</f>
        <v>0</v>
      </c>
      <c r="W102" s="123">
        <f>'2020'!Y105-'[3]Лист1'!X100</f>
        <v>0</v>
      </c>
      <c r="X102" s="123">
        <f>'2020'!Z105-'[3]Лист1'!Y100</f>
        <v>-89791.26</v>
      </c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40">
        <f t="shared" si="27"/>
        <v>-306624.55</v>
      </c>
      <c r="AN102" s="140">
        <f t="shared" si="28"/>
        <v>2938974.55</v>
      </c>
      <c r="AO102" s="140"/>
      <c r="AP102" s="140"/>
      <c r="AQ102" s="140">
        <v>0</v>
      </c>
      <c r="AR102" s="140">
        <v>0</v>
      </c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>
        <f t="shared" si="29"/>
        <v>0</v>
      </c>
      <c r="BH102" s="140">
        <f t="shared" si="23"/>
        <v>15328123</v>
      </c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>
        <f t="shared" si="30"/>
        <v>0</v>
      </c>
      <c r="CB102" s="140">
        <f t="shared" si="24"/>
        <v>3074.0300000002608</v>
      </c>
      <c r="CC102" s="140">
        <f t="shared" si="25"/>
        <v>-306624.55</v>
      </c>
      <c r="CD102" s="140">
        <f t="shared" si="25"/>
        <v>18270171.580000002</v>
      </c>
      <c r="CE102" s="141"/>
      <c r="CF102" s="142">
        <f t="shared" si="31"/>
        <v>17983873</v>
      </c>
      <c r="CG102" s="143">
        <f t="shared" si="33"/>
        <v>17986947.03</v>
      </c>
      <c r="CH102" s="144"/>
      <c r="CI102" s="144"/>
      <c r="CJ102" s="145"/>
      <c r="CK102" s="145"/>
      <c r="CL102" s="145"/>
      <c r="CM102" s="145"/>
      <c r="CN102" s="145"/>
      <c r="CO102" s="145"/>
      <c r="CP102" s="145"/>
      <c r="CQ102" s="145"/>
      <c r="CR102" s="145"/>
      <c r="CS102" s="145"/>
      <c r="CT102" s="145"/>
      <c r="CU102" s="145"/>
      <c r="CV102" s="145"/>
      <c r="CW102" s="145"/>
      <c r="CX102" s="145"/>
      <c r="CY102" s="145"/>
      <c r="CZ102" s="145">
        <f t="shared" si="32"/>
        <v>0</v>
      </c>
      <c r="DA102" s="147">
        <f t="shared" si="26"/>
        <v>0</v>
      </c>
    </row>
    <row r="103" spans="1:105" s="144" customFormat="1" ht="27" customHeight="1">
      <c r="A103" s="223" t="s">
        <v>77</v>
      </c>
      <c r="B103" s="123">
        <v>0</v>
      </c>
      <c r="C103" s="123">
        <v>0</v>
      </c>
      <c r="D103" s="123"/>
      <c r="E103" s="123">
        <v>0</v>
      </c>
      <c r="F103" s="123"/>
      <c r="G103" s="123">
        <v>3805.1200000001118</v>
      </c>
      <c r="H103" s="123">
        <v>1764610</v>
      </c>
      <c r="I103" s="123">
        <v>10445218</v>
      </c>
      <c r="J103" s="123">
        <v>187200</v>
      </c>
      <c r="K103" s="123">
        <f t="shared" si="34"/>
        <v>12397028</v>
      </c>
      <c r="L103" s="123"/>
      <c r="M103" s="123"/>
      <c r="N103" s="123"/>
      <c r="O103" s="123">
        <f>'2020'!Q106-'[3]Лист1'!P101</f>
        <v>0</v>
      </c>
      <c r="P103" s="123">
        <f>'2020'!R106-'[3]Лист1'!Q101</f>
        <v>0</v>
      </c>
      <c r="Q103" s="123">
        <f>'2020'!S106-'[3]Лист1'!R101</f>
        <v>0</v>
      </c>
      <c r="R103" s="123">
        <f>'2020'!T106-'[3]Лист1'!S101</f>
        <v>0</v>
      </c>
      <c r="S103" s="123">
        <f>'2020'!U106-'[3]Лист1'!T101</f>
        <v>0</v>
      </c>
      <c r="T103" s="123">
        <f>'2020'!V106-'[3]Лист1'!U101</f>
        <v>0</v>
      </c>
      <c r="U103" s="123">
        <f>'2020'!W106-'[3]Лист1'!V101</f>
        <v>-147317.65</v>
      </c>
      <c r="V103" s="123">
        <f>'2020'!X106-'[3]Лист1'!W101</f>
        <v>0</v>
      </c>
      <c r="W103" s="123">
        <f>'2020'!Y106-'[3]Лист1'!X101</f>
        <v>0</v>
      </c>
      <c r="X103" s="123">
        <f>'2020'!Z106-'[3]Лист1'!Y101</f>
        <v>-33669.24</v>
      </c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40">
        <f t="shared" si="27"/>
        <v>-180986.88999999998</v>
      </c>
      <c r="AN103" s="140">
        <f t="shared" si="28"/>
        <v>1945596.89</v>
      </c>
      <c r="AO103" s="140"/>
      <c r="AP103" s="140"/>
      <c r="AQ103" s="140">
        <v>0</v>
      </c>
      <c r="AR103" s="140">
        <v>0</v>
      </c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>
        <f t="shared" si="29"/>
        <v>0</v>
      </c>
      <c r="BH103" s="140">
        <f t="shared" si="23"/>
        <v>10445218</v>
      </c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>
        <f t="shared" si="30"/>
        <v>0</v>
      </c>
      <c r="CB103" s="140">
        <f t="shared" si="24"/>
        <v>3805.1200000001118</v>
      </c>
      <c r="CC103" s="140">
        <f t="shared" si="25"/>
        <v>-180986.88999999998</v>
      </c>
      <c r="CD103" s="140">
        <f t="shared" si="25"/>
        <v>12394620.010000002</v>
      </c>
      <c r="CE103" s="141"/>
      <c r="CF103" s="142">
        <f t="shared" si="31"/>
        <v>12397028</v>
      </c>
      <c r="CG103" s="143">
        <f t="shared" si="33"/>
        <v>12400833.120000001</v>
      </c>
      <c r="CJ103" s="145"/>
      <c r="CK103" s="145"/>
      <c r="CL103" s="145"/>
      <c r="CM103" s="145"/>
      <c r="CN103" s="145"/>
      <c r="CO103" s="145"/>
      <c r="CP103" s="145"/>
      <c r="CQ103" s="145"/>
      <c r="CR103" s="145"/>
      <c r="CS103" s="145"/>
      <c r="CT103" s="145"/>
      <c r="CU103" s="145"/>
      <c r="CV103" s="145"/>
      <c r="CW103" s="145"/>
      <c r="CX103" s="145"/>
      <c r="CY103" s="145"/>
      <c r="CZ103" s="145">
        <f t="shared" si="32"/>
        <v>0</v>
      </c>
      <c r="DA103" s="147">
        <f t="shared" si="26"/>
        <v>0</v>
      </c>
    </row>
    <row r="104" spans="1:105" s="148" customFormat="1" ht="24.75" customHeight="1">
      <c r="A104" s="248" t="s">
        <v>78</v>
      </c>
      <c r="B104" s="123">
        <v>0</v>
      </c>
      <c r="C104" s="123">
        <v>0</v>
      </c>
      <c r="D104" s="123"/>
      <c r="E104" s="123">
        <v>0</v>
      </c>
      <c r="F104" s="123"/>
      <c r="G104" s="123">
        <v>36246.64000000013</v>
      </c>
      <c r="H104" s="123">
        <v>2146470</v>
      </c>
      <c r="I104" s="123">
        <v>9533300</v>
      </c>
      <c r="J104" s="123">
        <v>23400</v>
      </c>
      <c r="K104" s="123">
        <f t="shared" si="34"/>
        <v>11703170</v>
      </c>
      <c r="L104" s="123"/>
      <c r="M104" s="123"/>
      <c r="N104" s="123"/>
      <c r="O104" s="123">
        <f>'2020'!Q107-'[3]Лист1'!P102</f>
        <v>0</v>
      </c>
      <c r="P104" s="123">
        <f>'2020'!R107-'[3]Лист1'!Q102</f>
        <v>0</v>
      </c>
      <c r="Q104" s="123">
        <f>'2020'!S107-'[3]Лист1'!R102</f>
        <v>0</v>
      </c>
      <c r="R104" s="123">
        <f>'2020'!T107-'[3]Лист1'!S102</f>
        <v>0</v>
      </c>
      <c r="S104" s="123">
        <f>'2020'!U107-'[3]Лист1'!T102</f>
        <v>0</v>
      </c>
      <c r="T104" s="123">
        <f>'2020'!V107-'[3]Лист1'!U102</f>
        <v>0</v>
      </c>
      <c r="U104" s="123">
        <f>'2020'!W107-'[3]Лист1'!V102</f>
        <v>-91285</v>
      </c>
      <c r="V104" s="123">
        <f>'2020'!X107-'[3]Лист1'!W102</f>
        <v>0</v>
      </c>
      <c r="W104" s="123">
        <f>'2020'!Y107-'[3]Лист1'!X102</f>
        <v>0</v>
      </c>
      <c r="X104" s="123">
        <f>'2020'!Z107-'[3]Лист1'!Y102</f>
        <v>-643292.12</v>
      </c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40">
        <f t="shared" si="27"/>
        <v>-734577.12</v>
      </c>
      <c r="AN104" s="140">
        <f t="shared" si="28"/>
        <v>2881047.12</v>
      </c>
      <c r="AO104" s="140"/>
      <c r="AP104" s="140"/>
      <c r="AQ104" s="140">
        <v>0</v>
      </c>
      <c r="AR104" s="140">
        <v>0</v>
      </c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>
        <f t="shared" si="29"/>
        <v>0</v>
      </c>
      <c r="BH104" s="140">
        <f t="shared" si="23"/>
        <v>9533300</v>
      </c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  <c r="BZ104" s="140"/>
      <c r="CA104" s="140">
        <f t="shared" si="30"/>
        <v>0</v>
      </c>
      <c r="CB104" s="140">
        <f t="shared" si="24"/>
        <v>36246.64000000013</v>
      </c>
      <c r="CC104" s="140">
        <f t="shared" si="25"/>
        <v>-734577.12</v>
      </c>
      <c r="CD104" s="140">
        <f t="shared" si="25"/>
        <v>12450593.760000002</v>
      </c>
      <c r="CE104" s="141"/>
      <c r="CF104" s="142">
        <f t="shared" si="31"/>
        <v>11703170</v>
      </c>
      <c r="CG104" s="143">
        <f t="shared" si="33"/>
        <v>11739416.64</v>
      </c>
      <c r="CH104" s="144"/>
      <c r="CI104" s="144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45"/>
      <c r="CU104" s="145"/>
      <c r="CV104" s="145"/>
      <c r="CW104" s="145"/>
      <c r="CX104" s="145"/>
      <c r="CY104" s="145"/>
      <c r="CZ104" s="145">
        <f t="shared" si="32"/>
        <v>0</v>
      </c>
      <c r="DA104" s="147">
        <f t="shared" si="26"/>
        <v>0</v>
      </c>
    </row>
    <row r="105" spans="1:105" s="156" customFormat="1" ht="17.25" customHeight="1">
      <c r="A105" s="249" t="s">
        <v>79</v>
      </c>
      <c r="B105" s="123">
        <v>0</v>
      </c>
      <c r="C105" s="123">
        <v>0</v>
      </c>
      <c r="D105" s="123"/>
      <c r="E105" s="123">
        <v>0</v>
      </c>
      <c r="F105" s="123"/>
      <c r="G105" s="123">
        <v>0</v>
      </c>
      <c r="H105" s="123">
        <v>2343320</v>
      </c>
      <c r="I105" s="123">
        <v>12725556</v>
      </c>
      <c r="J105" s="123">
        <v>70200</v>
      </c>
      <c r="K105" s="123">
        <f t="shared" si="34"/>
        <v>15139076</v>
      </c>
      <c r="L105" s="123"/>
      <c r="M105" s="123"/>
      <c r="N105" s="123"/>
      <c r="O105" s="123">
        <f>'2020'!Q108-'[3]Лист1'!P103</f>
        <v>0</v>
      </c>
      <c r="P105" s="123">
        <f>'2020'!R108-'[3]Лист1'!Q103</f>
        <v>0</v>
      </c>
      <c r="Q105" s="123">
        <f>'2020'!S108-'[3]Лист1'!R103</f>
        <v>0</v>
      </c>
      <c r="R105" s="123">
        <f>'2020'!T108-'[3]Лист1'!S103</f>
        <v>0</v>
      </c>
      <c r="S105" s="123">
        <f>'2020'!U108-'[3]Лист1'!T103</f>
        <v>0</v>
      </c>
      <c r="T105" s="123">
        <f>'2020'!V108-'[3]Лист1'!U103</f>
        <v>0</v>
      </c>
      <c r="U105" s="123">
        <f>'2020'!W108-'[3]Лист1'!V103</f>
        <v>-78651.41</v>
      </c>
      <c r="V105" s="123">
        <f>'2020'!X108-'[3]Лист1'!W103</f>
        <v>0</v>
      </c>
      <c r="W105" s="123">
        <f>'2020'!Y108-'[3]Лист1'!X103</f>
        <v>0</v>
      </c>
      <c r="X105" s="123">
        <f>'2020'!Z108-'[3]Лист1'!Y103</f>
        <v>-51748.3</v>
      </c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40">
        <f t="shared" si="27"/>
        <v>-130399.71</v>
      </c>
      <c r="AN105" s="140">
        <f t="shared" si="28"/>
        <v>2473719.71</v>
      </c>
      <c r="AO105" s="140"/>
      <c r="AP105" s="140"/>
      <c r="AQ105" s="140">
        <v>0</v>
      </c>
      <c r="AR105" s="140">
        <v>0</v>
      </c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>
        <f t="shared" si="29"/>
        <v>0</v>
      </c>
      <c r="BH105" s="140">
        <f t="shared" si="23"/>
        <v>12725556</v>
      </c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  <c r="BZ105" s="140"/>
      <c r="CA105" s="140">
        <f t="shared" si="30"/>
        <v>0</v>
      </c>
      <c r="CB105" s="140">
        <f t="shared" si="24"/>
        <v>0</v>
      </c>
      <c r="CC105" s="140">
        <f t="shared" si="25"/>
        <v>-130399.71</v>
      </c>
      <c r="CD105" s="140">
        <f t="shared" si="25"/>
        <v>15199275.71</v>
      </c>
      <c r="CE105" s="141"/>
      <c r="CF105" s="142">
        <f t="shared" si="31"/>
        <v>15139076</v>
      </c>
      <c r="CG105" s="143">
        <f t="shared" si="33"/>
        <v>15139076</v>
      </c>
      <c r="CH105" s="144"/>
      <c r="CI105" s="144"/>
      <c r="CJ105" s="145"/>
      <c r="CK105" s="145"/>
      <c r="CL105" s="145"/>
      <c r="CM105" s="145"/>
      <c r="CN105" s="145"/>
      <c r="CO105" s="145"/>
      <c r="CP105" s="145"/>
      <c r="CQ105" s="145"/>
      <c r="CR105" s="145"/>
      <c r="CS105" s="145"/>
      <c r="CT105" s="145"/>
      <c r="CU105" s="145"/>
      <c r="CV105" s="145"/>
      <c r="CW105" s="145"/>
      <c r="CX105" s="145"/>
      <c r="CY105" s="145"/>
      <c r="CZ105" s="145">
        <f t="shared" si="32"/>
        <v>0</v>
      </c>
      <c r="DA105" s="147">
        <f t="shared" si="26"/>
        <v>0</v>
      </c>
    </row>
    <row r="106" spans="1:105" s="144" customFormat="1" ht="12.75">
      <c r="A106" s="227" t="s">
        <v>80</v>
      </c>
      <c r="B106" s="123">
        <v>0</v>
      </c>
      <c r="C106" s="123">
        <v>0</v>
      </c>
      <c r="D106" s="123"/>
      <c r="E106" s="123">
        <v>0</v>
      </c>
      <c r="F106" s="123"/>
      <c r="G106" s="123">
        <v>370</v>
      </c>
      <c r="H106" s="123">
        <v>2429270</v>
      </c>
      <c r="I106" s="123">
        <v>10052796</v>
      </c>
      <c r="J106" s="123">
        <v>46800</v>
      </c>
      <c r="K106" s="123">
        <f t="shared" si="34"/>
        <v>12528866</v>
      </c>
      <c r="L106" s="123"/>
      <c r="M106" s="123"/>
      <c r="N106" s="123"/>
      <c r="O106" s="123">
        <f>'2020'!Q109-'[3]Лист1'!P104</f>
        <v>0</v>
      </c>
      <c r="P106" s="123">
        <f>'2020'!R109-'[3]Лист1'!Q104</f>
        <v>0</v>
      </c>
      <c r="Q106" s="123">
        <f>'2020'!S109-'[3]Лист1'!R104</f>
        <v>-1200</v>
      </c>
      <c r="R106" s="123">
        <f>'2020'!T109-'[3]Лист1'!S104</f>
        <v>0</v>
      </c>
      <c r="S106" s="123">
        <f>'2020'!U109-'[3]Лист1'!T104</f>
        <v>0</v>
      </c>
      <c r="T106" s="123">
        <f>'2020'!V109-'[3]Лист1'!U104</f>
        <v>0</v>
      </c>
      <c r="U106" s="123">
        <f>'2020'!W109-'[3]Лист1'!V104</f>
        <v>-187668.15</v>
      </c>
      <c r="V106" s="123">
        <f>'2020'!X109-'[3]Лист1'!W104</f>
        <v>0</v>
      </c>
      <c r="W106" s="123">
        <f>'2020'!Y109-'[3]Лист1'!X104</f>
        <v>0</v>
      </c>
      <c r="X106" s="123">
        <f>'2020'!Z109-'[3]Лист1'!Y104</f>
        <v>-76708.73</v>
      </c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40">
        <f t="shared" si="27"/>
        <v>-265576.88</v>
      </c>
      <c r="AN106" s="140">
        <f t="shared" si="28"/>
        <v>2694846.88</v>
      </c>
      <c r="AO106" s="140"/>
      <c r="AP106" s="140"/>
      <c r="AQ106" s="140">
        <v>0</v>
      </c>
      <c r="AR106" s="140">
        <v>0</v>
      </c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>
        <f t="shared" si="29"/>
        <v>0</v>
      </c>
      <c r="BH106" s="140">
        <f t="shared" si="23"/>
        <v>10052796</v>
      </c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40">
        <f t="shared" si="30"/>
        <v>0</v>
      </c>
      <c r="CB106" s="140">
        <f t="shared" si="24"/>
        <v>370</v>
      </c>
      <c r="CC106" s="140">
        <f t="shared" si="25"/>
        <v>-265576.88</v>
      </c>
      <c r="CD106" s="140">
        <f t="shared" si="25"/>
        <v>12748012.879999999</v>
      </c>
      <c r="CE106" s="141"/>
      <c r="CF106" s="142">
        <f t="shared" si="31"/>
        <v>12528866</v>
      </c>
      <c r="CG106" s="143">
        <f t="shared" si="33"/>
        <v>12529236</v>
      </c>
      <c r="CJ106" s="145"/>
      <c r="CK106" s="145"/>
      <c r="CL106" s="145"/>
      <c r="CM106" s="145"/>
      <c r="CN106" s="145"/>
      <c r="CO106" s="145"/>
      <c r="CP106" s="145"/>
      <c r="CQ106" s="145"/>
      <c r="CR106" s="145"/>
      <c r="CS106" s="145"/>
      <c r="CT106" s="145"/>
      <c r="CU106" s="145"/>
      <c r="CV106" s="145"/>
      <c r="CW106" s="145"/>
      <c r="CX106" s="145"/>
      <c r="CY106" s="145"/>
      <c r="CZ106" s="145">
        <f t="shared" si="32"/>
        <v>0</v>
      </c>
      <c r="DA106" s="147">
        <f t="shared" si="26"/>
        <v>0</v>
      </c>
    </row>
    <row r="107" spans="1:105" s="144" customFormat="1" ht="12.75">
      <c r="A107" s="227" t="s">
        <v>81</v>
      </c>
      <c r="B107" s="123">
        <v>0</v>
      </c>
      <c r="C107" s="123">
        <v>0</v>
      </c>
      <c r="D107" s="123"/>
      <c r="E107" s="123">
        <v>0</v>
      </c>
      <c r="F107" s="123"/>
      <c r="G107" s="123">
        <v>0</v>
      </c>
      <c r="H107" s="123">
        <v>3553120</v>
      </c>
      <c r="I107" s="123">
        <v>13123439</v>
      </c>
      <c r="J107" s="123">
        <v>46800</v>
      </c>
      <c r="K107" s="123">
        <f t="shared" si="34"/>
        <v>16723359</v>
      </c>
      <c r="L107" s="123"/>
      <c r="M107" s="123"/>
      <c r="N107" s="123"/>
      <c r="O107" s="123">
        <f>'2020'!Q110-'[3]Лист1'!P105</f>
        <v>0</v>
      </c>
      <c r="P107" s="123">
        <f>'2020'!R110-'[3]Лист1'!Q105</f>
        <v>0</v>
      </c>
      <c r="Q107" s="123">
        <f>'2020'!S110-'[3]Лист1'!R105</f>
        <v>0</v>
      </c>
      <c r="R107" s="123">
        <f>'2020'!T110-'[3]Лист1'!S105</f>
        <v>0</v>
      </c>
      <c r="S107" s="123">
        <f>'2020'!U110-'[3]Лист1'!T105</f>
        <v>0</v>
      </c>
      <c r="T107" s="123">
        <f>'2020'!V110-'[3]Лист1'!U105</f>
        <v>0</v>
      </c>
      <c r="U107" s="123">
        <f>'2020'!W110-'[3]Лист1'!V105</f>
        <v>0</v>
      </c>
      <c r="V107" s="123">
        <f>'2020'!X110-'[3]Лист1'!W105</f>
        <v>0</v>
      </c>
      <c r="W107" s="123">
        <f>'2020'!Y110-'[3]Лист1'!X105</f>
        <v>0</v>
      </c>
      <c r="X107" s="123">
        <f>'2020'!Z110-'[3]Лист1'!Y105</f>
        <v>-204464</v>
      </c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40">
        <f t="shared" si="27"/>
        <v>-204464</v>
      </c>
      <c r="AN107" s="140">
        <f t="shared" si="28"/>
        <v>3757584</v>
      </c>
      <c r="AO107" s="140"/>
      <c r="AP107" s="140"/>
      <c r="AQ107" s="140">
        <v>0</v>
      </c>
      <c r="AR107" s="140">
        <v>0</v>
      </c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>
        <f t="shared" si="29"/>
        <v>0</v>
      </c>
      <c r="BH107" s="140">
        <f t="shared" si="23"/>
        <v>13123439</v>
      </c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40">
        <f t="shared" si="30"/>
        <v>0</v>
      </c>
      <c r="CB107" s="140">
        <f t="shared" si="24"/>
        <v>0</v>
      </c>
      <c r="CC107" s="140">
        <f aca="true" t="shared" si="35" ref="CC107:CD138">AM107+BG107+CA107+AQ107</f>
        <v>-204464</v>
      </c>
      <c r="CD107" s="140">
        <f t="shared" si="35"/>
        <v>16881023</v>
      </c>
      <c r="CE107" s="141"/>
      <c r="CF107" s="142">
        <f t="shared" si="31"/>
        <v>16723359</v>
      </c>
      <c r="CG107" s="143">
        <f t="shared" si="33"/>
        <v>16723359</v>
      </c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5"/>
      <c r="CT107" s="145"/>
      <c r="CU107" s="145"/>
      <c r="CV107" s="145"/>
      <c r="CW107" s="145"/>
      <c r="CX107" s="145"/>
      <c r="CY107" s="145"/>
      <c r="CZ107" s="145">
        <f t="shared" si="32"/>
        <v>0</v>
      </c>
      <c r="DA107" s="147">
        <f t="shared" si="26"/>
        <v>0</v>
      </c>
    </row>
    <row r="108" spans="1:105" s="144" customFormat="1" ht="12.75">
      <c r="A108" s="227" t="s">
        <v>207</v>
      </c>
      <c r="B108" s="123">
        <v>0</v>
      </c>
      <c r="C108" s="123">
        <v>0</v>
      </c>
      <c r="D108" s="123"/>
      <c r="E108" s="123">
        <v>0</v>
      </c>
      <c r="F108" s="123"/>
      <c r="G108" s="123">
        <v>0</v>
      </c>
      <c r="H108" s="123">
        <v>876790</v>
      </c>
      <c r="I108" s="123">
        <v>9245033</v>
      </c>
      <c r="J108" s="123">
        <v>936000</v>
      </c>
      <c r="K108" s="123">
        <f t="shared" si="34"/>
        <v>11057823</v>
      </c>
      <c r="L108" s="123"/>
      <c r="M108" s="123"/>
      <c r="N108" s="123"/>
      <c r="O108" s="123">
        <f>'2020'!Q111-'[3]Лист1'!P106</f>
        <v>0</v>
      </c>
      <c r="P108" s="123">
        <f>'2020'!R111-'[3]Лист1'!Q106</f>
        <v>0</v>
      </c>
      <c r="Q108" s="123">
        <f>'2020'!S111-'[3]Лист1'!R106</f>
        <v>0</v>
      </c>
      <c r="R108" s="123">
        <f>'2020'!T111-'[3]Лист1'!S106</f>
        <v>0</v>
      </c>
      <c r="S108" s="123">
        <f>'2020'!U111-'[3]Лист1'!T106</f>
        <v>0</v>
      </c>
      <c r="T108" s="123">
        <f>'2020'!V111-'[3]Лист1'!U106</f>
        <v>0</v>
      </c>
      <c r="U108" s="123">
        <f>'2020'!W111-'[3]Лист1'!V106</f>
        <v>-32699.2</v>
      </c>
      <c r="V108" s="123">
        <f>'2020'!X111-'[3]Лист1'!W106</f>
        <v>0</v>
      </c>
      <c r="W108" s="123">
        <f>'2020'!Y111-'[3]Лист1'!X106</f>
        <v>0</v>
      </c>
      <c r="X108" s="123">
        <f>'2020'!Z111-'[3]Лист1'!Y106</f>
        <v>-7241.4</v>
      </c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40">
        <f t="shared" si="27"/>
        <v>-39940.6</v>
      </c>
      <c r="AN108" s="140">
        <f t="shared" si="28"/>
        <v>916730.6</v>
      </c>
      <c r="AO108" s="140"/>
      <c r="AP108" s="140"/>
      <c r="AQ108" s="140">
        <v>0</v>
      </c>
      <c r="AR108" s="140">
        <v>0</v>
      </c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>
        <f t="shared" si="29"/>
        <v>0</v>
      </c>
      <c r="BH108" s="140">
        <f t="shared" si="23"/>
        <v>9245033</v>
      </c>
      <c r="BI108" s="140"/>
      <c r="BJ108" s="140"/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0"/>
      <c r="BV108" s="140"/>
      <c r="BW108" s="140"/>
      <c r="BX108" s="140"/>
      <c r="BY108" s="140"/>
      <c r="BZ108" s="140"/>
      <c r="CA108" s="140">
        <f t="shared" si="30"/>
        <v>0</v>
      </c>
      <c r="CB108" s="140">
        <f t="shared" si="24"/>
        <v>0</v>
      </c>
      <c r="CC108" s="140">
        <f t="shared" si="35"/>
        <v>-39940.6</v>
      </c>
      <c r="CD108" s="140">
        <f t="shared" si="35"/>
        <v>10161763.6</v>
      </c>
      <c r="CE108" s="141"/>
      <c r="CF108" s="142">
        <f t="shared" si="31"/>
        <v>11057823</v>
      </c>
      <c r="CG108" s="143">
        <f>K108+M108+B108+C108+E108+F108+G108+L108</f>
        <v>11057823</v>
      </c>
      <c r="CJ108" s="145"/>
      <c r="CK108" s="145"/>
      <c r="CL108" s="145"/>
      <c r="CM108" s="145"/>
      <c r="CN108" s="145"/>
      <c r="CO108" s="145"/>
      <c r="CP108" s="145"/>
      <c r="CQ108" s="145"/>
      <c r="CR108" s="145"/>
      <c r="CS108" s="145"/>
      <c r="CT108" s="145"/>
      <c r="CU108" s="145"/>
      <c r="CV108" s="145"/>
      <c r="CW108" s="145"/>
      <c r="CX108" s="145"/>
      <c r="CY108" s="145"/>
      <c r="CZ108" s="145">
        <f t="shared" si="32"/>
        <v>0</v>
      </c>
      <c r="DA108" s="147">
        <f t="shared" si="26"/>
        <v>0</v>
      </c>
    </row>
    <row r="109" spans="1:105" s="159" customFormat="1" ht="21" customHeight="1">
      <c r="A109" s="250" t="s">
        <v>82</v>
      </c>
      <c r="B109" s="123">
        <v>0</v>
      </c>
      <c r="C109" s="123">
        <v>0</v>
      </c>
      <c r="D109" s="123"/>
      <c r="E109" s="123">
        <v>0</v>
      </c>
      <c r="F109" s="123"/>
      <c r="G109" s="123">
        <v>162189.2000000002</v>
      </c>
      <c r="H109" s="123">
        <v>3650190</v>
      </c>
      <c r="I109" s="123">
        <v>18273682</v>
      </c>
      <c r="J109" s="123">
        <v>46800</v>
      </c>
      <c r="K109" s="123">
        <f t="shared" si="34"/>
        <v>21970672</v>
      </c>
      <c r="L109" s="123"/>
      <c r="M109" s="123"/>
      <c r="N109" s="123"/>
      <c r="O109" s="123">
        <f>'2020'!Q112-'[3]Лист1'!P107</f>
        <v>0</v>
      </c>
      <c r="P109" s="123">
        <f>'2020'!R112-'[3]Лист1'!Q107</f>
        <v>0</v>
      </c>
      <c r="Q109" s="123">
        <f>'2020'!S112-'[3]Лист1'!R107</f>
        <v>-200</v>
      </c>
      <c r="R109" s="123">
        <f>'2020'!T112-'[3]Лист1'!S107</f>
        <v>0</v>
      </c>
      <c r="S109" s="123">
        <f>'2020'!U112-'[3]Лист1'!T107</f>
        <v>-660</v>
      </c>
      <c r="T109" s="123">
        <f>'2020'!V112-'[3]Лист1'!U107</f>
        <v>0</v>
      </c>
      <c r="U109" s="123">
        <f>'2020'!W112-'[3]Лист1'!V107</f>
        <v>-302467.33</v>
      </c>
      <c r="V109" s="123">
        <f>'2020'!X112-'[3]Лист1'!W107</f>
        <v>0</v>
      </c>
      <c r="W109" s="123">
        <f>'2020'!Y112-'[3]Лист1'!X107</f>
        <v>0</v>
      </c>
      <c r="X109" s="123">
        <f>'2020'!Z112-'[3]Лист1'!Y107</f>
        <v>0</v>
      </c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40">
        <f t="shared" si="27"/>
        <v>-303327.33</v>
      </c>
      <c r="AN109" s="140">
        <f t="shared" si="28"/>
        <v>3953517.33</v>
      </c>
      <c r="AO109" s="140"/>
      <c r="AP109" s="157"/>
      <c r="AQ109" s="140">
        <v>0</v>
      </c>
      <c r="AR109" s="140">
        <v>0</v>
      </c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>
        <f t="shared" si="29"/>
        <v>0</v>
      </c>
      <c r="BH109" s="140">
        <f t="shared" si="23"/>
        <v>18273682</v>
      </c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40"/>
      <c r="BZ109" s="140"/>
      <c r="CA109" s="140">
        <f t="shared" si="30"/>
        <v>0</v>
      </c>
      <c r="CB109" s="140">
        <f t="shared" si="24"/>
        <v>162189.2000000002</v>
      </c>
      <c r="CC109" s="140">
        <f t="shared" si="35"/>
        <v>-303327.33</v>
      </c>
      <c r="CD109" s="140">
        <f t="shared" si="35"/>
        <v>22389388.529999997</v>
      </c>
      <c r="CE109" s="141"/>
      <c r="CF109" s="142">
        <f t="shared" si="31"/>
        <v>21970672</v>
      </c>
      <c r="CG109" s="143">
        <f aca="true" t="shared" si="36" ref="CG109:CG144">K109+M109+B109+C109+E109+F109+G109+L109</f>
        <v>22132861.2</v>
      </c>
      <c r="CH109" s="158"/>
      <c r="CI109" s="158"/>
      <c r="CJ109" s="145"/>
      <c r="CK109" s="145"/>
      <c r="CL109" s="145"/>
      <c r="CM109" s="145"/>
      <c r="CN109" s="145"/>
      <c r="CO109" s="145"/>
      <c r="CP109" s="145"/>
      <c r="CQ109" s="145"/>
      <c r="CR109" s="145"/>
      <c r="CS109" s="145"/>
      <c r="CT109" s="145"/>
      <c r="CU109" s="145"/>
      <c r="CV109" s="145"/>
      <c r="CW109" s="145"/>
      <c r="CX109" s="145"/>
      <c r="CY109" s="145"/>
      <c r="CZ109" s="145">
        <f t="shared" si="32"/>
        <v>0</v>
      </c>
      <c r="DA109" s="147">
        <f t="shared" si="26"/>
        <v>0</v>
      </c>
    </row>
    <row r="110" spans="1:105" s="144" customFormat="1" ht="12.75">
      <c r="A110" s="251" t="s">
        <v>83</v>
      </c>
      <c r="B110" s="123">
        <v>0</v>
      </c>
      <c r="C110" s="123">
        <v>0</v>
      </c>
      <c r="D110" s="123"/>
      <c r="E110" s="123">
        <v>0</v>
      </c>
      <c r="F110" s="123"/>
      <c r="G110" s="123">
        <v>15580.679999999702</v>
      </c>
      <c r="H110" s="123">
        <v>2980590</v>
      </c>
      <c r="I110" s="123">
        <v>15751236</v>
      </c>
      <c r="J110" s="123">
        <v>0</v>
      </c>
      <c r="K110" s="123">
        <f t="shared" si="34"/>
        <v>18731826</v>
      </c>
      <c r="L110" s="123"/>
      <c r="M110" s="123"/>
      <c r="N110" s="123"/>
      <c r="O110" s="123">
        <f>'2020'!Q113-'[3]Лист1'!P108</f>
        <v>0</v>
      </c>
      <c r="P110" s="123">
        <f>'2020'!R113-'[3]Лист1'!Q108</f>
        <v>0</v>
      </c>
      <c r="Q110" s="123">
        <f>'2020'!S113-'[3]Лист1'!R108</f>
        <v>-396.2</v>
      </c>
      <c r="R110" s="123">
        <f>'2020'!T113-'[3]Лист1'!S108</f>
        <v>0</v>
      </c>
      <c r="S110" s="123">
        <f>'2020'!U113-'[3]Лист1'!T108</f>
        <v>0</v>
      </c>
      <c r="T110" s="123">
        <f>'2020'!V113-'[3]Лист1'!U108</f>
        <v>0</v>
      </c>
      <c r="U110" s="123">
        <f>'2020'!W113-'[3]Лист1'!V108</f>
        <v>-223163.51</v>
      </c>
      <c r="V110" s="123">
        <f>'2020'!X113-'[3]Лист1'!W108</f>
        <v>0</v>
      </c>
      <c r="W110" s="123">
        <f>'2020'!Y113-'[3]Лист1'!X108</f>
        <v>0</v>
      </c>
      <c r="X110" s="123">
        <f>'2020'!Z113-'[3]Лист1'!Y108</f>
        <v>-58288</v>
      </c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40">
        <f t="shared" si="27"/>
        <v>-281847.71</v>
      </c>
      <c r="AN110" s="140">
        <f t="shared" si="28"/>
        <v>3262437.71</v>
      </c>
      <c r="AO110" s="140"/>
      <c r="AP110" s="140"/>
      <c r="AQ110" s="140">
        <v>0</v>
      </c>
      <c r="AR110" s="140">
        <v>0</v>
      </c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>
        <f t="shared" si="29"/>
        <v>0</v>
      </c>
      <c r="BH110" s="140">
        <f t="shared" si="23"/>
        <v>15751236</v>
      </c>
      <c r="BI110" s="140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  <c r="BZ110" s="140"/>
      <c r="CA110" s="140">
        <f t="shared" si="30"/>
        <v>0</v>
      </c>
      <c r="CB110" s="140">
        <f t="shared" si="24"/>
        <v>15580.679999999702</v>
      </c>
      <c r="CC110" s="140">
        <f t="shared" si="35"/>
        <v>-281847.71</v>
      </c>
      <c r="CD110" s="140">
        <f t="shared" si="35"/>
        <v>19029254.39</v>
      </c>
      <c r="CE110" s="141"/>
      <c r="CF110" s="142">
        <f t="shared" si="31"/>
        <v>18731826</v>
      </c>
      <c r="CG110" s="143">
        <f t="shared" si="36"/>
        <v>18747406.68</v>
      </c>
      <c r="CJ110" s="145"/>
      <c r="CK110" s="145"/>
      <c r="CL110" s="145"/>
      <c r="CM110" s="145"/>
      <c r="CN110" s="145"/>
      <c r="CO110" s="145"/>
      <c r="CP110" s="145"/>
      <c r="CQ110" s="145"/>
      <c r="CR110" s="145"/>
      <c r="CS110" s="145"/>
      <c r="CT110" s="145"/>
      <c r="CU110" s="145"/>
      <c r="CV110" s="145"/>
      <c r="CW110" s="145"/>
      <c r="CX110" s="145"/>
      <c r="CY110" s="145"/>
      <c r="CZ110" s="145">
        <f t="shared" si="32"/>
        <v>0</v>
      </c>
      <c r="DA110" s="147">
        <f t="shared" si="26"/>
        <v>0</v>
      </c>
    </row>
    <row r="111" spans="1:105" s="148" customFormat="1" ht="12.75">
      <c r="A111" s="252" t="s">
        <v>84</v>
      </c>
      <c r="B111" s="123">
        <v>0</v>
      </c>
      <c r="C111" s="123">
        <v>0</v>
      </c>
      <c r="D111" s="123"/>
      <c r="E111" s="123">
        <v>0</v>
      </c>
      <c r="F111" s="123"/>
      <c r="G111" s="123">
        <v>0</v>
      </c>
      <c r="H111" s="123">
        <v>2987360</v>
      </c>
      <c r="I111" s="161">
        <v>14231094</v>
      </c>
      <c r="J111" s="161">
        <v>46800</v>
      </c>
      <c r="K111" s="161">
        <f t="shared" si="34"/>
        <v>17265254</v>
      </c>
      <c r="L111" s="161"/>
      <c r="M111" s="161"/>
      <c r="N111" s="161"/>
      <c r="O111" s="123">
        <f>'2020'!Q114-'[3]Лист1'!P109</f>
        <v>0</v>
      </c>
      <c r="P111" s="123">
        <f>'2020'!R114-'[3]Лист1'!Q109</f>
        <v>0</v>
      </c>
      <c r="Q111" s="123">
        <f>'2020'!S114-'[3]Лист1'!R109</f>
        <v>-205.55</v>
      </c>
      <c r="R111" s="123">
        <f>'2020'!T114-'[3]Лист1'!S109</f>
        <v>0</v>
      </c>
      <c r="S111" s="123">
        <f>'2020'!U114-'[3]Лист1'!T109</f>
        <v>0</v>
      </c>
      <c r="T111" s="123">
        <f>'2020'!V114-'[3]Лист1'!U109</f>
        <v>0</v>
      </c>
      <c r="U111" s="123">
        <f>'2020'!W114-'[3]Лист1'!V109</f>
        <v>-175886.05</v>
      </c>
      <c r="V111" s="123">
        <f>'2020'!X114-'[3]Лист1'!W109</f>
        <v>0</v>
      </c>
      <c r="W111" s="123">
        <f>'2020'!Y114-'[3]Лист1'!X109</f>
        <v>0</v>
      </c>
      <c r="X111" s="123">
        <f>'2020'!Z114-'[3]Лист1'!Y109</f>
        <v>-83824.81</v>
      </c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40">
        <f t="shared" si="27"/>
        <v>-259916.40999999997</v>
      </c>
      <c r="AN111" s="140">
        <f t="shared" si="28"/>
        <v>3247276.41</v>
      </c>
      <c r="AO111" s="162"/>
      <c r="AP111" s="162"/>
      <c r="AQ111" s="140">
        <v>0</v>
      </c>
      <c r="AR111" s="140">
        <v>0</v>
      </c>
      <c r="AS111" s="140"/>
      <c r="AT111" s="140"/>
      <c r="AU111" s="140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40">
        <f t="shared" si="29"/>
        <v>0</v>
      </c>
      <c r="BH111" s="140">
        <f t="shared" si="23"/>
        <v>14231094</v>
      </c>
      <c r="BI111" s="162"/>
      <c r="BJ111" s="162"/>
      <c r="BK111" s="162"/>
      <c r="BL111" s="162"/>
      <c r="BM111" s="162"/>
      <c r="BN111" s="162"/>
      <c r="BO111" s="162"/>
      <c r="BP111" s="162"/>
      <c r="BQ111" s="162"/>
      <c r="BR111" s="162"/>
      <c r="BS111" s="162"/>
      <c r="BT111" s="162"/>
      <c r="BU111" s="162"/>
      <c r="BV111" s="162"/>
      <c r="BW111" s="162"/>
      <c r="BX111" s="162"/>
      <c r="BY111" s="162"/>
      <c r="BZ111" s="162"/>
      <c r="CA111" s="140">
        <f t="shared" si="30"/>
        <v>0</v>
      </c>
      <c r="CB111" s="140">
        <f t="shared" si="24"/>
        <v>0</v>
      </c>
      <c r="CC111" s="140">
        <f t="shared" si="35"/>
        <v>-259916.40999999997</v>
      </c>
      <c r="CD111" s="140">
        <f t="shared" si="35"/>
        <v>17478370.41</v>
      </c>
      <c r="CE111" s="141"/>
      <c r="CF111" s="142">
        <f t="shared" si="31"/>
        <v>17265254</v>
      </c>
      <c r="CG111" s="143">
        <f t="shared" si="36"/>
        <v>17265254</v>
      </c>
      <c r="CH111" s="144"/>
      <c r="CI111" s="144"/>
      <c r="CJ111" s="163"/>
      <c r="CK111" s="163"/>
      <c r="CL111" s="163"/>
      <c r="CM111" s="163"/>
      <c r="CN111" s="163"/>
      <c r="CO111" s="163"/>
      <c r="CP111" s="163"/>
      <c r="CQ111" s="163"/>
      <c r="CR111" s="163"/>
      <c r="CS111" s="163"/>
      <c r="CT111" s="163"/>
      <c r="CU111" s="163"/>
      <c r="CV111" s="163"/>
      <c r="CW111" s="163"/>
      <c r="CX111" s="163"/>
      <c r="CY111" s="163"/>
      <c r="CZ111" s="145">
        <f t="shared" si="32"/>
        <v>0</v>
      </c>
      <c r="DA111" s="147">
        <f t="shared" si="26"/>
        <v>0</v>
      </c>
    </row>
    <row r="112" spans="1:105" s="144" customFormat="1" ht="36" customHeight="1">
      <c r="A112" s="227" t="s">
        <v>85</v>
      </c>
      <c r="B112" s="123">
        <v>0</v>
      </c>
      <c r="C112" s="123">
        <v>0</v>
      </c>
      <c r="D112" s="123"/>
      <c r="E112" s="123">
        <v>0</v>
      </c>
      <c r="F112" s="123"/>
      <c r="G112" s="123">
        <v>4413.820000000298</v>
      </c>
      <c r="H112" s="123">
        <v>2743950</v>
      </c>
      <c r="I112" s="123">
        <v>15771321</v>
      </c>
      <c r="J112" s="123">
        <v>46800</v>
      </c>
      <c r="K112" s="123">
        <f t="shared" si="34"/>
        <v>18562071</v>
      </c>
      <c r="L112" s="123"/>
      <c r="M112" s="123"/>
      <c r="N112" s="123"/>
      <c r="O112" s="123">
        <f>'2020'!Q115-'[3]Лист1'!P110</f>
        <v>0</v>
      </c>
      <c r="P112" s="123">
        <f>'2020'!R115-'[3]Лист1'!Q110</f>
        <v>0</v>
      </c>
      <c r="Q112" s="123">
        <f>'2020'!S115-'[3]Лист1'!R110</f>
        <v>0</v>
      </c>
      <c r="R112" s="123">
        <f>'2020'!T115-'[3]Лист1'!S110</f>
        <v>0</v>
      </c>
      <c r="S112" s="123">
        <f>'2020'!U115-'[3]Лист1'!T110</f>
        <v>0</v>
      </c>
      <c r="T112" s="123">
        <f>'2020'!V115-'[3]Лист1'!U110</f>
        <v>0</v>
      </c>
      <c r="U112" s="123">
        <f>'2020'!W115-'[3]Лист1'!V110</f>
        <v>-37646.62</v>
      </c>
      <c r="V112" s="123">
        <f>'2020'!X115-'[3]Лист1'!W110</f>
        <v>0</v>
      </c>
      <c r="W112" s="123">
        <f>'2020'!Y115-'[3]Лист1'!X110</f>
        <v>0</v>
      </c>
      <c r="X112" s="123">
        <f>'2020'!Z115-'[3]Лист1'!Y110</f>
        <v>-61514</v>
      </c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40">
        <f t="shared" si="27"/>
        <v>-99160.62</v>
      </c>
      <c r="AN112" s="140">
        <f t="shared" si="28"/>
        <v>2843110.62</v>
      </c>
      <c r="AO112" s="140"/>
      <c r="AP112" s="140"/>
      <c r="AQ112" s="140">
        <v>0</v>
      </c>
      <c r="AR112" s="140">
        <v>0</v>
      </c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>
        <f t="shared" si="29"/>
        <v>0</v>
      </c>
      <c r="BH112" s="140">
        <f t="shared" si="23"/>
        <v>15771321</v>
      </c>
      <c r="BI112" s="140"/>
      <c r="BJ112" s="140"/>
      <c r="BK112" s="140"/>
      <c r="BL112" s="140"/>
      <c r="BM112" s="140"/>
      <c r="BN112" s="140"/>
      <c r="BO112" s="140"/>
      <c r="BP112" s="140"/>
      <c r="BQ112" s="140"/>
      <c r="BR112" s="140"/>
      <c r="BS112" s="140"/>
      <c r="BT112" s="140"/>
      <c r="BU112" s="140"/>
      <c r="BV112" s="140"/>
      <c r="BW112" s="140"/>
      <c r="BX112" s="140"/>
      <c r="BY112" s="140"/>
      <c r="BZ112" s="140"/>
      <c r="CA112" s="140">
        <f t="shared" si="30"/>
        <v>0</v>
      </c>
      <c r="CB112" s="140">
        <f t="shared" si="24"/>
        <v>4413.820000000298</v>
      </c>
      <c r="CC112" s="140">
        <f t="shared" si="35"/>
        <v>-99160.62</v>
      </c>
      <c r="CD112" s="140">
        <f t="shared" si="35"/>
        <v>18618845.44</v>
      </c>
      <c r="CE112" s="141"/>
      <c r="CF112" s="142">
        <f t="shared" si="31"/>
        <v>18562071</v>
      </c>
      <c r="CG112" s="143">
        <f t="shared" si="36"/>
        <v>18566484.82</v>
      </c>
      <c r="CJ112" s="145"/>
      <c r="CK112" s="145"/>
      <c r="CL112" s="145"/>
      <c r="CM112" s="145"/>
      <c r="CN112" s="145"/>
      <c r="CO112" s="145"/>
      <c r="CP112" s="145"/>
      <c r="CQ112" s="145"/>
      <c r="CR112" s="145"/>
      <c r="CS112" s="145"/>
      <c r="CT112" s="145"/>
      <c r="CU112" s="145"/>
      <c r="CV112" s="145"/>
      <c r="CW112" s="145"/>
      <c r="CX112" s="145"/>
      <c r="CY112" s="145"/>
      <c r="CZ112" s="145">
        <f t="shared" si="32"/>
        <v>0</v>
      </c>
      <c r="DA112" s="147">
        <f t="shared" si="26"/>
        <v>0</v>
      </c>
    </row>
    <row r="113" spans="1:105" s="148" customFormat="1" ht="15.75" customHeight="1">
      <c r="A113" s="237" t="s">
        <v>86</v>
      </c>
      <c r="B113" s="123">
        <v>0</v>
      </c>
      <c r="C113" s="123">
        <v>0</v>
      </c>
      <c r="D113" s="123"/>
      <c r="E113" s="123">
        <v>0</v>
      </c>
      <c r="F113" s="123"/>
      <c r="G113" s="123">
        <v>0</v>
      </c>
      <c r="H113" s="123">
        <v>1562770</v>
      </c>
      <c r="I113" s="123">
        <v>10688925</v>
      </c>
      <c r="J113" s="123">
        <v>23400</v>
      </c>
      <c r="K113" s="123">
        <f t="shared" si="34"/>
        <v>12275095</v>
      </c>
      <c r="L113" s="123"/>
      <c r="M113" s="123"/>
      <c r="N113" s="123"/>
      <c r="O113" s="123">
        <f>'2020'!Q116-'[3]Лист1'!P111</f>
        <v>0</v>
      </c>
      <c r="P113" s="123">
        <f>'2020'!R116-'[3]Лист1'!Q111</f>
        <v>0</v>
      </c>
      <c r="Q113" s="123">
        <f>'2020'!S116-'[3]Лист1'!R111</f>
        <v>-916</v>
      </c>
      <c r="R113" s="123">
        <f>'2020'!T116-'[3]Лист1'!S111</f>
        <v>0</v>
      </c>
      <c r="S113" s="123">
        <f>'2020'!U116-'[3]Лист1'!T111</f>
        <v>0</v>
      </c>
      <c r="T113" s="123">
        <f>'2020'!V116-'[3]Лист1'!U111</f>
        <v>0</v>
      </c>
      <c r="U113" s="123">
        <f>'2020'!W116-'[3]Лист1'!V111</f>
        <v>-104805.87</v>
      </c>
      <c r="V113" s="123">
        <f>'2020'!X116-'[3]Лист1'!W111</f>
        <v>0</v>
      </c>
      <c r="W113" s="123">
        <f>'2020'!Y116-'[3]Лист1'!X111</f>
        <v>-5126.27</v>
      </c>
      <c r="X113" s="123">
        <f>'2020'!Z116-'[3]Лист1'!Y111</f>
        <v>-37237.38</v>
      </c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40">
        <f t="shared" si="27"/>
        <v>-148085.52</v>
      </c>
      <c r="AN113" s="140">
        <f t="shared" si="28"/>
        <v>1710855.52</v>
      </c>
      <c r="AO113" s="140"/>
      <c r="AP113" s="140"/>
      <c r="AQ113" s="140">
        <v>0</v>
      </c>
      <c r="AR113" s="140">
        <v>0</v>
      </c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>
        <f t="shared" si="29"/>
        <v>0</v>
      </c>
      <c r="BH113" s="140">
        <f t="shared" si="23"/>
        <v>10688925</v>
      </c>
      <c r="BI113" s="140"/>
      <c r="BJ113" s="140"/>
      <c r="BK113" s="140"/>
      <c r="BL113" s="140"/>
      <c r="BM113" s="140"/>
      <c r="BN113" s="140"/>
      <c r="BO113" s="140"/>
      <c r="BP113" s="140"/>
      <c r="BQ113" s="140"/>
      <c r="BR113" s="140"/>
      <c r="BS113" s="140"/>
      <c r="BT113" s="140"/>
      <c r="BU113" s="140"/>
      <c r="BV113" s="140"/>
      <c r="BW113" s="140"/>
      <c r="BX113" s="140"/>
      <c r="BY113" s="140"/>
      <c r="BZ113" s="140"/>
      <c r="CA113" s="140">
        <f t="shared" si="30"/>
        <v>0</v>
      </c>
      <c r="CB113" s="140">
        <f t="shared" si="24"/>
        <v>0</v>
      </c>
      <c r="CC113" s="140">
        <f t="shared" si="35"/>
        <v>-148085.52</v>
      </c>
      <c r="CD113" s="140">
        <f t="shared" si="35"/>
        <v>12399780.52</v>
      </c>
      <c r="CE113" s="141"/>
      <c r="CF113" s="142">
        <f t="shared" si="31"/>
        <v>12275095</v>
      </c>
      <c r="CG113" s="143">
        <f t="shared" si="36"/>
        <v>12275095</v>
      </c>
      <c r="CH113" s="144"/>
      <c r="CI113" s="144"/>
      <c r="CJ113" s="145"/>
      <c r="CK113" s="145"/>
      <c r="CL113" s="145"/>
      <c r="CM113" s="145"/>
      <c r="CN113" s="145"/>
      <c r="CO113" s="145"/>
      <c r="CP113" s="145"/>
      <c r="CQ113" s="145"/>
      <c r="CR113" s="145"/>
      <c r="CS113" s="145"/>
      <c r="CT113" s="145"/>
      <c r="CU113" s="145"/>
      <c r="CV113" s="145"/>
      <c r="CW113" s="145"/>
      <c r="CX113" s="145"/>
      <c r="CY113" s="145"/>
      <c r="CZ113" s="145">
        <f t="shared" si="32"/>
        <v>0</v>
      </c>
      <c r="DA113" s="147">
        <f t="shared" si="26"/>
        <v>0</v>
      </c>
    </row>
    <row r="114" spans="1:105" s="160" customFormat="1" ht="23.25" customHeight="1">
      <c r="A114" s="253" t="s">
        <v>87</v>
      </c>
      <c r="B114" s="123">
        <v>0</v>
      </c>
      <c r="C114" s="123">
        <v>0</v>
      </c>
      <c r="D114" s="123"/>
      <c r="E114" s="123">
        <v>0</v>
      </c>
      <c r="F114" s="123"/>
      <c r="G114" s="123">
        <v>5535.000000000466</v>
      </c>
      <c r="H114" s="123">
        <v>2537680</v>
      </c>
      <c r="I114" s="123">
        <v>12045041</v>
      </c>
      <c r="J114" s="123">
        <v>23400</v>
      </c>
      <c r="K114" s="123">
        <f t="shared" si="34"/>
        <v>14606121</v>
      </c>
      <c r="L114" s="123"/>
      <c r="M114" s="123"/>
      <c r="N114" s="123"/>
      <c r="O114" s="123">
        <f>'2020'!Q117-'[3]Лист1'!P112</f>
        <v>0</v>
      </c>
      <c r="P114" s="123">
        <f>'2020'!R117-'[3]Лист1'!Q112</f>
        <v>0</v>
      </c>
      <c r="Q114" s="123">
        <f>'2020'!S117-'[3]Лист1'!R112</f>
        <v>-7258.38</v>
      </c>
      <c r="R114" s="123">
        <f>'2020'!T117-'[3]Лист1'!S112</f>
        <v>0</v>
      </c>
      <c r="S114" s="123">
        <f>'2020'!U117-'[3]Лист1'!T112</f>
        <v>0</v>
      </c>
      <c r="T114" s="123">
        <f>'2020'!V117-'[3]Лист1'!U112</f>
        <v>0</v>
      </c>
      <c r="U114" s="123">
        <f>'2020'!W117-'[3]Лист1'!V112</f>
        <v>-21465.82</v>
      </c>
      <c r="V114" s="123">
        <f>'2020'!X117-'[3]Лист1'!W112</f>
        <v>0</v>
      </c>
      <c r="W114" s="123">
        <f>'2020'!Y117-'[3]Лист1'!X112</f>
        <v>0</v>
      </c>
      <c r="X114" s="123">
        <f>'2020'!Z117-'[3]Лист1'!Y112</f>
        <v>-55191.25</v>
      </c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40">
        <f t="shared" si="27"/>
        <v>-83915.45</v>
      </c>
      <c r="AN114" s="140">
        <f t="shared" si="28"/>
        <v>2621595.45</v>
      </c>
      <c r="AO114" s="140"/>
      <c r="AP114" s="140"/>
      <c r="AQ114" s="140">
        <v>0</v>
      </c>
      <c r="AR114" s="140">
        <v>0</v>
      </c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>
        <f t="shared" si="29"/>
        <v>0</v>
      </c>
      <c r="BH114" s="140">
        <f t="shared" si="23"/>
        <v>12045041</v>
      </c>
      <c r="BI114" s="140"/>
      <c r="BJ114" s="140"/>
      <c r="BK114" s="140"/>
      <c r="BL114" s="140"/>
      <c r="BM114" s="140"/>
      <c r="BN114" s="140"/>
      <c r="BO114" s="140"/>
      <c r="BP114" s="140"/>
      <c r="BQ114" s="140"/>
      <c r="BR114" s="140"/>
      <c r="BS114" s="140"/>
      <c r="BT114" s="140"/>
      <c r="BU114" s="140"/>
      <c r="BV114" s="140"/>
      <c r="BW114" s="140"/>
      <c r="BX114" s="140"/>
      <c r="BY114" s="140"/>
      <c r="BZ114" s="140"/>
      <c r="CA114" s="140">
        <f t="shared" si="30"/>
        <v>0</v>
      </c>
      <c r="CB114" s="140">
        <f t="shared" si="24"/>
        <v>5535.000000000466</v>
      </c>
      <c r="CC114" s="140">
        <f t="shared" si="35"/>
        <v>-83915.45</v>
      </c>
      <c r="CD114" s="140">
        <f t="shared" si="35"/>
        <v>14672171.45</v>
      </c>
      <c r="CE114" s="141"/>
      <c r="CF114" s="142">
        <f t="shared" si="31"/>
        <v>14606121</v>
      </c>
      <c r="CG114" s="143">
        <f t="shared" si="36"/>
        <v>14611656</v>
      </c>
      <c r="CH114" s="144"/>
      <c r="CI114" s="144"/>
      <c r="CJ114" s="145"/>
      <c r="CK114" s="145"/>
      <c r="CL114" s="145"/>
      <c r="CM114" s="145"/>
      <c r="CN114" s="145"/>
      <c r="CO114" s="145"/>
      <c r="CP114" s="145"/>
      <c r="CQ114" s="145"/>
      <c r="CR114" s="145"/>
      <c r="CS114" s="145"/>
      <c r="CT114" s="145"/>
      <c r="CU114" s="145"/>
      <c r="CV114" s="145"/>
      <c r="CW114" s="145"/>
      <c r="CX114" s="145"/>
      <c r="CY114" s="145"/>
      <c r="CZ114" s="145">
        <f t="shared" si="32"/>
        <v>0</v>
      </c>
      <c r="DA114" s="147">
        <f t="shared" si="26"/>
        <v>0</v>
      </c>
    </row>
    <row r="115" spans="1:105" s="144" customFormat="1" ht="12.75">
      <c r="A115" s="223" t="s">
        <v>88</v>
      </c>
      <c r="B115" s="123">
        <v>0</v>
      </c>
      <c r="C115" s="123">
        <v>0</v>
      </c>
      <c r="D115" s="123"/>
      <c r="E115" s="123">
        <v>0</v>
      </c>
      <c r="F115" s="123"/>
      <c r="G115" s="123">
        <v>52389.800000000745</v>
      </c>
      <c r="H115" s="123">
        <v>4296050</v>
      </c>
      <c r="I115" s="123">
        <v>16330566</v>
      </c>
      <c r="J115" s="123">
        <v>23400</v>
      </c>
      <c r="K115" s="123">
        <f t="shared" si="34"/>
        <v>20650016</v>
      </c>
      <c r="L115" s="123"/>
      <c r="M115" s="123"/>
      <c r="N115" s="123"/>
      <c r="O115" s="123">
        <f>'2020'!Q118-'[3]Лист1'!P113</f>
        <v>0</v>
      </c>
      <c r="P115" s="123">
        <f>'2020'!R118-'[3]Лист1'!Q113</f>
        <v>0</v>
      </c>
      <c r="Q115" s="123">
        <f>'2020'!S118-'[3]Лист1'!R113</f>
        <v>-1220</v>
      </c>
      <c r="R115" s="123">
        <f>'2020'!T118-'[3]Лист1'!S113</f>
        <v>0</v>
      </c>
      <c r="S115" s="123">
        <f>'2020'!U118-'[3]Лист1'!T113</f>
        <v>0</v>
      </c>
      <c r="T115" s="123">
        <f>'2020'!V118-'[3]Лист1'!U113</f>
        <v>0</v>
      </c>
      <c r="U115" s="123">
        <f>'2020'!W118-'[3]Лист1'!V113</f>
        <v>-222797.01</v>
      </c>
      <c r="V115" s="123">
        <f>'2020'!X118-'[3]Лист1'!W113</f>
        <v>0</v>
      </c>
      <c r="W115" s="123">
        <f>'2020'!Y118-'[3]Лист1'!X113</f>
        <v>0</v>
      </c>
      <c r="X115" s="123">
        <f>'2020'!Z118-'[3]Лист1'!Y113</f>
        <v>-129372.91</v>
      </c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40">
        <f t="shared" si="27"/>
        <v>-353389.92000000004</v>
      </c>
      <c r="AN115" s="140">
        <f t="shared" si="28"/>
        <v>4649439.92</v>
      </c>
      <c r="AO115" s="140"/>
      <c r="AP115" s="140"/>
      <c r="AQ115" s="140">
        <v>0</v>
      </c>
      <c r="AR115" s="140">
        <v>0</v>
      </c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>
        <f t="shared" si="29"/>
        <v>0</v>
      </c>
      <c r="BH115" s="140">
        <f t="shared" si="23"/>
        <v>16330566</v>
      </c>
      <c r="BI115" s="140"/>
      <c r="BJ115" s="140"/>
      <c r="BK115" s="140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40"/>
      <c r="BX115" s="140"/>
      <c r="BY115" s="140"/>
      <c r="BZ115" s="140"/>
      <c r="CA115" s="140">
        <f t="shared" si="30"/>
        <v>0</v>
      </c>
      <c r="CB115" s="140">
        <f t="shared" si="24"/>
        <v>52389.800000000745</v>
      </c>
      <c r="CC115" s="140">
        <f t="shared" si="35"/>
        <v>-353389.92000000004</v>
      </c>
      <c r="CD115" s="140">
        <f t="shared" si="35"/>
        <v>21032395.720000003</v>
      </c>
      <c r="CE115" s="141"/>
      <c r="CF115" s="142">
        <f t="shared" si="31"/>
        <v>20650016</v>
      </c>
      <c r="CG115" s="143">
        <f t="shared" si="36"/>
        <v>20702405.8</v>
      </c>
      <c r="CJ115" s="145"/>
      <c r="CK115" s="145"/>
      <c r="CL115" s="145"/>
      <c r="CM115" s="145"/>
      <c r="CN115" s="145"/>
      <c r="CO115" s="145"/>
      <c r="CP115" s="145"/>
      <c r="CQ115" s="145"/>
      <c r="CR115" s="145"/>
      <c r="CS115" s="145"/>
      <c r="CT115" s="145"/>
      <c r="CU115" s="145"/>
      <c r="CV115" s="145"/>
      <c r="CW115" s="145"/>
      <c r="CX115" s="145"/>
      <c r="CY115" s="145"/>
      <c r="CZ115" s="145">
        <f t="shared" si="32"/>
        <v>0</v>
      </c>
      <c r="DA115" s="147">
        <f t="shared" si="26"/>
        <v>0</v>
      </c>
    </row>
    <row r="116" spans="1:105" s="144" customFormat="1" ht="18.75" customHeight="1">
      <c r="A116" s="223" t="s">
        <v>166</v>
      </c>
      <c r="B116" s="123">
        <v>0</v>
      </c>
      <c r="C116" s="123">
        <v>0</v>
      </c>
      <c r="D116" s="123"/>
      <c r="E116" s="123">
        <v>0</v>
      </c>
      <c r="F116" s="123"/>
      <c r="G116" s="123">
        <v>4360.5</v>
      </c>
      <c r="H116" s="123">
        <v>3023530</v>
      </c>
      <c r="I116" s="123">
        <v>11047000</v>
      </c>
      <c r="J116" s="123">
        <v>46800</v>
      </c>
      <c r="K116" s="123">
        <f t="shared" si="34"/>
        <v>14117330</v>
      </c>
      <c r="L116" s="123"/>
      <c r="M116" s="123"/>
      <c r="N116" s="123"/>
      <c r="O116" s="123">
        <f>'2020'!Q119-'[3]Лист1'!P114</f>
        <v>0</v>
      </c>
      <c r="P116" s="123">
        <f>'2020'!R119-'[3]Лист1'!Q114</f>
        <v>0</v>
      </c>
      <c r="Q116" s="123">
        <f>'2020'!S119-'[3]Лист1'!R114</f>
        <v>0</v>
      </c>
      <c r="R116" s="123">
        <f>'2020'!T119-'[3]Лист1'!S114</f>
        <v>0</v>
      </c>
      <c r="S116" s="123">
        <f>'2020'!U119-'[3]Лист1'!T114</f>
        <v>0</v>
      </c>
      <c r="T116" s="123">
        <f>'2020'!V119-'[3]Лист1'!U114</f>
        <v>0</v>
      </c>
      <c r="U116" s="123">
        <f>'2020'!W119-'[3]Лист1'!V114</f>
        <v>0</v>
      </c>
      <c r="V116" s="123">
        <f>'2020'!X119-'[3]Лист1'!W114</f>
        <v>0</v>
      </c>
      <c r="W116" s="123">
        <f>'2020'!Y119-'[3]Лист1'!X114</f>
        <v>0</v>
      </c>
      <c r="X116" s="123">
        <f>'2020'!Z119-'[3]Лист1'!Y114</f>
        <v>-88370</v>
      </c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40">
        <f t="shared" si="27"/>
        <v>-88370</v>
      </c>
      <c r="AN116" s="140">
        <f t="shared" si="28"/>
        <v>3111900</v>
      </c>
      <c r="AO116" s="140"/>
      <c r="AP116" s="140"/>
      <c r="AQ116" s="140">
        <v>0</v>
      </c>
      <c r="AR116" s="140">
        <v>0</v>
      </c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>
        <f t="shared" si="29"/>
        <v>0</v>
      </c>
      <c r="BH116" s="140">
        <f t="shared" si="23"/>
        <v>11047000</v>
      </c>
      <c r="BI116" s="140"/>
      <c r="BJ116" s="140"/>
      <c r="BK116" s="140"/>
      <c r="BL116" s="140"/>
      <c r="BM116" s="140"/>
      <c r="BN116" s="140"/>
      <c r="BO116" s="140"/>
      <c r="BP116" s="140"/>
      <c r="BQ116" s="140"/>
      <c r="BR116" s="140"/>
      <c r="BS116" s="140"/>
      <c r="BT116" s="140"/>
      <c r="BU116" s="140"/>
      <c r="BV116" s="140"/>
      <c r="BW116" s="140"/>
      <c r="BX116" s="140"/>
      <c r="BY116" s="140"/>
      <c r="BZ116" s="140"/>
      <c r="CA116" s="140">
        <f t="shared" si="30"/>
        <v>0</v>
      </c>
      <c r="CB116" s="140">
        <f t="shared" si="24"/>
        <v>4360.5</v>
      </c>
      <c r="CC116" s="140">
        <f t="shared" si="35"/>
        <v>-88370</v>
      </c>
      <c r="CD116" s="140">
        <f t="shared" si="35"/>
        <v>14163260.5</v>
      </c>
      <c r="CE116" s="141"/>
      <c r="CF116" s="142">
        <f t="shared" si="31"/>
        <v>14117330</v>
      </c>
      <c r="CG116" s="143">
        <f t="shared" si="36"/>
        <v>14121690.5</v>
      </c>
      <c r="CJ116" s="145"/>
      <c r="CK116" s="145"/>
      <c r="CL116" s="145"/>
      <c r="CM116" s="145"/>
      <c r="CN116" s="145"/>
      <c r="CO116" s="145"/>
      <c r="CP116" s="145"/>
      <c r="CQ116" s="145"/>
      <c r="CR116" s="145"/>
      <c r="CS116" s="145"/>
      <c r="CT116" s="145"/>
      <c r="CU116" s="145"/>
      <c r="CV116" s="145"/>
      <c r="CW116" s="145"/>
      <c r="CX116" s="145"/>
      <c r="CY116" s="145"/>
      <c r="CZ116" s="145">
        <f t="shared" si="32"/>
        <v>0</v>
      </c>
      <c r="DA116" s="147">
        <f t="shared" si="26"/>
        <v>0</v>
      </c>
    </row>
    <row r="117" spans="1:105" s="144" customFormat="1" ht="18" customHeight="1">
      <c r="A117" s="223" t="s">
        <v>89</v>
      </c>
      <c r="B117" s="123">
        <v>0</v>
      </c>
      <c r="C117" s="123">
        <v>0</v>
      </c>
      <c r="D117" s="123"/>
      <c r="E117" s="123">
        <v>0</v>
      </c>
      <c r="F117" s="123"/>
      <c r="G117" s="123">
        <v>98355.08000000007</v>
      </c>
      <c r="H117" s="123">
        <v>724260</v>
      </c>
      <c r="I117" s="123">
        <v>4087179</v>
      </c>
      <c r="J117" s="123">
        <v>0</v>
      </c>
      <c r="K117" s="123">
        <f t="shared" si="34"/>
        <v>4811439</v>
      </c>
      <c r="L117" s="123"/>
      <c r="M117" s="123"/>
      <c r="N117" s="123"/>
      <c r="O117" s="123">
        <f>'2020'!Q120-'[3]Лист1'!P115</f>
        <v>0</v>
      </c>
      <c r="P117" s="123">
        <f>'2020'!R120-'[3]Лист1'!Q115</f>
        <v>0</v>
      </c>
      <c r="Q117" s="123">
        <f>'2020'!S120-'[3]Лист1'!R115</f>
        <v>-300</v>
      </c>
      <c r="R117" s="123">
        <f>'2020'!T120-'[3]Лист1'!S115</f>
        <v>0</v>
      </c>
      <c r="S117" s="123">
        <f>'2020'!U120-'[3]Лист1'!T115</f>
        <v>0</v>
      </c>
      <c r="T117" s="123">
        <f>'2020'!V120-'[3]Лист1'!U115</f>
        <v>0</v>
      </c>
      <c r="U117" s="123">
        <f>'2020'!W120-'[3]Лист1'!V115</f>
        <v>-68380</v>
      </c>
      <c r="V117" s="123">
        <f>'2020'!X120-'[3]Лист1'!W115</f>
        <v>0</v>
      </c>
      <c r="W117" s="123">
        <f>'2020'!Y120-'[3]Лист1'!X115</f>
        <v>0</v>
      </c>
      <c r="X117" s="123">
        <f>'2020'!Z120-'[3]Лист1'!Y115</f>
        <v>-263286.7</v>
      </c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40">
        <f t="shared" si="27"/>
        <v>-331966.7</v>
      </c>
      <c r="AN117" s="140">
        <f t="shared" si="28"/>
        <v>1056226.7</v>
      </c>
      <c r="AO117" s="140"/>
      <c r="AP117" s="140"/>
      <c r="AQ117" s="140">
        <v>0</v>
      </c>
      <c r="AR117" s="140">
        <v>0</v>
      </c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>
        <f t="shared" si="29"/>
        <v>0</v>
      </c>
      <c r="BH117" s="140">
        <f t="shared" si="23"/>
        <v>4087179</v>
      </c>
      <c r="BI117" s="140"/>
      <c r="BJ117" s="140"/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>
        <f t="shared" si="30"/>
        <v>0</v>
      </c>
      <c r="CB117" s="140">
        <f t="shared" si="24"/>
        <v>98355.08000000007</v>
      </c>
      <c r="CC117" s="140">
        <f t="shared" si="35"/>
        <v>-331966.7</v>
      </c>
      <c r="CD117" s="140">
        <f t="shared" si="35"/>
        <v>5241760.78</v>
      </c>
      <c r="CE117" s="141"/>
      <c r="CF117" s="142">
        <f t="shared" si="31"/>
        <v>4811439</v>
      </c>
      <c r="CG117" s="143">
        <f t="shared" si="36"/>
        <v>4909794.08</v>
      </c>
      <c r="CJ117" s="145"/>
      <c r="CK117" s="145"/>
      <c r="CL117" s="145"/>
      <c r="CM117" s="145"/>
      <c r="CN117" s="145"/>
      <c r="CO117" s="145"/>
      <c r="CP117" s="145"/>
      <c r="CQ117" s="145"/>
      <c r="CR117" s="145"/>
      <c r="CS117" s="145"/>
      <c r="CT117" s="145"/>
      <c r="CU117" s="145"/>
      <c r="CV117" s="145"/>
      <c r="CW117" s="145"/>
      <c r="CX117" s="145"/>
      <c r="CY117" s="145"/>
      <c r="CZ117" s="145">
        <f t="shared" si="32"/>
        <v>0</v>
      </c>
      <c r="DA117" s="147">
        <f t="shared" si="26"/>
        <v>0</v>
      </c>
    </row>
    <row r="118" spans="1:105" s="144" customFormat="1" ht="15.75" customHeight="1">
      <c r="A118" s="227" t="s">
        <v>90</v>
      </c>
      <c r="B118" s="123">
        <v>0</v>
      </c>
      <c r="C118" s="123">
        <v>0</v>
      </c>
      <c r="D118" s="123"/>
      <c r="E118" s="123">
        <v>0</v>
      </c>
      <c r="F118" s="123"/>
      <c r="G118" s="123">
        <v>158005.80000000028</v>
      </c>
      <c r="H118" s="123">
        <v>2138080</v>
      </c>
      <c r="I118" s="123">
        <v>12834787</v>
      </c>
      <c r="J118" s="123">
        <v>46800</v>
      </c>
      <c r="K118" s="123">
        <f t="shared" si="34"/>
        <v>15019667</v>
      </c>
      <c r="L118" s="123"/>
      <c r="M118" s="123"/>
      <c r="N118" s="123"/>
      <c r="O118" s="123">
        <f>'2020'!Q121-'[3]Лист1'!P116</f>
        <v>0</v>
      </c>
      <c r="P118" s="123">
        <f>'2020'!R121-'[3]Лист1'!Q116</f>
        <v>0</v>
      </c>
      <c r="Q118" s="123">
        <f>'2020'!S121-'[3]Лист1'!R116</f>
        <v>0</v>
      </c>
      <c r="R118" s="123">
        <f>'2020'!T121-'[3]Лист1'!S116</f>
        <v>0</v>
      </c>
      <c r="S118" s="123">
        <f>'2020'!U121-'[3]Лист1'!T116</f>
        <v>0</v>
      </c>
      <c r="T118" s="123">
        <f>'2020'!V121-'[3]Лист1'!U116</f>
        <v>0</v>
      </c>
      <c r="U118" s="123">
        <f>'2020'!W121-'[3]Лист1'!V116</f>
        <v>-214746.74</v>
      </c>
      <c r="V118" s="123">
        <f>'2020'!X121-'[3]Лист1'!W116</f>
        <v>0</v>
      </c>
      <c r="W118" s="123">
        <f>'2020'!Y121-'[3]Лист1'!X116</f>
        <v>0</v>
      </c>
      <c r="X118" s="123">
        <f>'2020'!Z121-'[3]Лист1'!Y116</f>
        <v>-336128.8</v>
      </c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40">
        <f t="shared" si="27"/>
        <v>-550875.54</v>
      </c>
      <c r="AN118" s="140">
        <f t="shared" si="28"/>
        <v>2688955.54</v>
      </c>
      <c r="AO118" s="140"/>
      <c r="AP118" s="140"/>
      <c r="AQ118" s="140">
        <v>0</v>
      </c>
      <c r="AR118" s="140">
        <v>0</v>
      </c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>
        <f t="shared" si="29"/>
        <v>0</v>
      </c>
      <c r="BH118" s="140">
        <f t="shared" si="23"/>
        <v>12834787</v>
      </c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140"/>
      <c r="BW118" s="140"/>
      <c r="BX118" s="140"/>
      <c r="BY118" s="140"/>
      <c r="BZ118" s="140"/>
      <c r="CA118" s="140">
        <f t="shared" si="30"/>
        <v>0</v>
      </c>
      <c r="CB118" s="140">
        <f t="shared" si="24"/>
        <v>158005.80000000028</v>
      </c>
      <c r="CC118" s="140">
        <f t="shared" si="35"/>
        <v>-550875.54</v>
      </c>
      <c r="CD118" s="140">
        <f t="shared" si="35"/>
        <v>15681748.34</v>
      </c>
      <c r="CE118" s="141"/>
      <c r="CF118" s="142">
        <f t="shared" si="31"/>
        <v>15019667</v>
      </c>
      <c r="CG118" s="143">
        <f t="shared" si="36"/>
        <v>15177672.8</v>
      </c>
      <c r="CJ118" s="145"/>
      <c r="CK118" s="145"/>
      <c r="CL118" s="145"/>
      <c r="CM118" s="145"/>
      <c r="CN118" s="145"/>
      <c r="CO118" s="145"/>
      <c r="CP118" s="145"/>
      <c r="CQ118" s="145"/>
      <c r="CR118" s="145"/>
      <c r="CS118" s="145"/>
      <c r="CT118" s="145"/>
      <c r="CU118" s="145"/>
      <c r="CV118" s="145"/>
      <c r="CW118" s="145"/>
      <c r="CX118" s="145"/>
      <c r="CY118" s="145"/>
      <c r="CZ118" s="145">
        <f t="shared" si="32"/>
        <v>0</v>
      </c>
      <c r="DA118" s="147">
        <f t="shared" si="26"/>
        <v>0</v>
      </c>
    </row>
    <row r="119" spans="1:105" s="144" customFormat="1" ht="12" customHeight="1">
      <c r="A119" s="223" t="s">
        <v>91</v>
      </c>
      <c r="B119" s="123">
        <v>0</v>
      </c>
      <c r="C119" s="123">
        <v>0</v>
      </c>
      <c r="D119" s="123"/>
      <c r="E119" s="123">
        <v>0</v>
      </c>
      <c r="F119" s="123"/>
      <c r="G119" s="123">
        <v>0</v>
      </c>
      <c r="H119" s="123">
        <v>1437870</v>
      </c>
      <c r="I119" s="123">
        <v>7242338</v>
      </c>
      <c r="J119" s="123">
        <v>0</v>
      </c>
      <c r="K119" s="123">
        <f t="shared" si="34"/>
        <v>8680208</v>
      </c>
      <c r="L119" s="123"/>
      <c r="M119" s="123"/>
      <c r="N119" s="123"/>
      <c r="O119" s="123">
        <f>'2020'!Q122-'[3]Лист1'!P117</f>
        <v>0</v>
      </c>
      <c r="P119" s="123">
        <f>'2020'!R122-'[3]Лист1'!Q117</f>
        <v>0</v>
      </c>
      <c r="Q119" s="123">
        <f>'2020'!S122-'[3]Лист1'!R117</f>
        <v>0</v>
      </c>
      <c r="R119" s="123">
        <f>'2020'!T122-'[3]Лист1'!S117</f>
        <v>0</v>
      </c>
      <c r="S119" s="123">
        <f>'2020'!U122-'[3]Лист1'!T117</f>
        <v>0</v>
      </c>
      <c r="T119" s="123">
        <f>'2020'!V122-'[3]Лист1'!U117</f>
        <v>0</v>
      </c>
      <c r="U119" s="123">
        <f>'2020'!W122-'[3]Лист1'!V117</f>
        <v>-89818.92</v>
      </c>
      <c r="V119" s="123">
        <f>'2020'!X122-'[3]Лист1'!W117</f>
        <v>-2.9</v>
      </c>
      <c r="W119" s="123">
        <f>'2020'!Y122-'[3]Лист1'!X117</f>
        <v>0</v>
      </c>
      <c r="X119" s="123">
        <f>'2020'!Z122-'[3]Лист1'!Y117</f>
        <v>-88762.42</v>
      </c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40">
        <f t="shared" si="27"/>
        <v>-178584.24</v>
      </c>
      <c r="AN119" s="140">
        <f t="shared" si="28"/>
        <v>1616454.24</v>
      </c>
      <c r="AO119" s="140"/>
      <c r="AP119" s="140"/>
      <c r="AQ119" s="140">
        <v>0</v>
      </c>
      <c r="AR119" s="140">
        <v>0</v>
      </c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>
        <f t="shared" si="29"/>
        <v>0</v>
      </c>
      <c r="BH119" s="140">
        <f t="shared" si="23"/>
        <v>7242338</v>
      </c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40">
        <f t="shared" si="30"/>
        <v>0</v>
      </c>
      <c r="CB119" s="140">
        <f t="shared" si="24"/>
        <v>0</v>
      </c>
      <c r="CC119" s="140">
        <f t="shared" si="35"/>
        <v>-178584.24</v>
      </c>
      <c r="CD119" s="140">
        <f t="shared" si="35"/>
        <v>8858792.24</v>
      </c>
      <c r="CE119" s="141"/>
      <c r="CF119" s="142">
        <f t="shared" si="31"/>
        <v>8680208</v>
      </c>
      <c r="CG119" s="143">
        <f t="shared" si="36"/>
        <v>8680208</v>
      </c>
      <c r="CJ119" s="145"/>
      <c r="CK119" s="145"/>
      <c r="CL119" s="145"/>
      <c r="CM119" s="145"/>
      <c r="CN119" s="145"/>
      <c r="CO119" s="145"/>
      <c r="CP119" s="145"/>
      <c r="CQ119" s="145"/>
      <c r="CR119" s="145"/>
      <c r="CS119" s="145"/>
      <c r="CT119" s="145"/>
      <c r="CU119" s="145"/>
      <c r="CV119" s="145"/>
      <c r="CW119" s="145"/>
      <c r="CX119" s="145"/>
      <c r="CY119" s="145"/>
      <c r="CZ119" s="145">
        <f t="shared" si="32"/>
        <v>0</v>
      </c>
      <c r="DA119" s="147">
        <f t="shared" si="26"/>
        <v>0</v>
      </c>
    </row>
    <row r="120" spans="1:105" s="148" customFormat="1" ht="12.75">
      <c r="A120" s="237" t="s">
        <v>92</v>
      </c>
      <c r="B120" s="123">
        <v>0</v>
      </c>
      <c r="C120" s="123">
        <v>0</v>
      </c>
      <c r="D120" s="123"/>
      <c r="E120" s="123">
        <v>0</v>
      </c>
      <c r="F120" s="123"/>
      <c r="G120" s="123">
        <v>43824.90000000037</v>
      </c>
      <c r="H120" s="123">
        <v>5232330</v>
      </c>
      <c r="I120" s="123">
        <v>13671756</v>
      </c>
      <c r="J120" s="123">
        <v>70200</v>
      </c>
      <c r="K120" s="123">
        <f t="shared" si="34"/>
        <v>18974286</v>
      </c>
      <c r="L120" s="123"/>
      <c r="M120" s="123"/>
      <c r="N120" s="123"/>
      <c r="O120" s="123">
        <f>'2020'!Q123-'[3]Лист1'!P118</f>
        <v>0</v>
      </c>
      <c r="P120" s="123">
        <f>'2020'!R123-'[3]Лист1'!Q118</f>
        <v>0</v>
      </c>
      <c r="Q120" s="123">
        <f>'2020'!S123-'[3]Лист1'!R118</f>
        <v>0</v>
      </c>
      <c r="R120" s="123">
        <f>'2020'!T123-'[3]Лист1'!S118</f>
        <v>0</v>
      </c>
      <c r="S120" s="123">
        <f>'2020'!U123-'[3]Лист1'!T118</f>
        <v>0</v>
      </c>
      <c r="T120" s="123">
        <f>'2020'!V123-'[3]Лист1'!U118</f>
        <v>0</v>
      </c>
      <c r="U120" s="123">
        <f>'2020'!W123-'[3]Лист1'!V118</f>
        <v>0</v>
      </c>
      <c r="V120" s="123">
        <f>'2020'!X123-'[3]Лист1'!W118</f>
        <v>0</v>
      </c>
      <c r="W120" s="123">
        <f>'2020'!Y123-'[3]Лист1'!X118</f>
        <v>0</v>
      </c>
      <c r="X120" s="123">
        <f>'2020'!Z123-'[3]Лист1'!Y118</f>
        <v>-1159040.64</v>
      </c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40">
        <f t="shared" si="27"/>
        <v>-1159040.64</v>
      </c>
      <c r="AN120" s="140">
        <f t="shared" si="28"/>
        <v>6391370.64</v>
      </c>
      <c r="AO120" s="140"/>
      <c r="AP120" s="140"/>
      <c r="AQ120" s="140">
        <v>0</v>
      </c>
      <c r="AR120" s="140">
        <v>0</v>
      </c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>
        <f t="shared" si="29"/>
        <v>0</v>
      </c>
      <c r="BH120" s="140">
        <f t="shared" si="23"/>
        <v>13671756</v>
      </c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140"/>
      <c r="CA120" s="140">
        <f t="shared" si="30"/>
        <v>0</v>
      </c>
      <c r="CB120" s="140">
        <f t="shared" si="24"/>
        <v>43824.90000000037</v>
      </c>
      <c r="CC120" s="140">
        <f t="shared" si="35"/>
        <v>-1159040.64</v>
      </c>
      <c r="CD120" s="140">
        <f t="shared" si="35"/>
        <v>20106951.54</v>
      </c>
      <c r="CE120" s="141"/>
      <c r="CF120" s="142">
        <f t="shared" si="31"/>
        <v>18974286</v>
      </c>
      <c r="CG120" s="143">
        <f t="shared" si="36"/>
        <v>19018110.9</v>
      </c>
      <c r="CH120" s="144"/>
      <c r="CI120" s="144"/>
      <c r="CJ120" s="145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CU120" s="145"/>
      <c r="CV120" s="145"/>
      <c r="CW120" s="145"/>
      <c r="CX120" s="145"/>
      <c r="CY120" s="145"/>
      <c r="CZ120" s="145">
        <f t="shared" si="32"/>
        <v>0</v>
      </c>
      <c r="DA120" s="147">
        <f t="shared" si="26"/>
        <v>0</v>
      </c>
    </row>
    <row r="121" spans="1:105" s="149" customFormat="1" ht="15" customHeight="1">
      <c r="A121" s="241" t="s">
        <v>93</v>
      </c>
      <c r="B121" s="123">
        <v>0</v>
      </c>
      <c r="C121" s="123">
        <v>0</v>
      </c>
      <c r="D121" s="123"/>
      <c r="E121" s="123">
        <v>0</v>
      </c>
      <c r="F121" s="123"/>
      <c r="G121" s="123">
        <v>13583.14</v>
      </c>
      <c r="H121" s="123">
        <v>1921310</v>
      </c>
      <c r="I121" s="123">
        <v>8415696</v>
      </c>
      <c r="J121" s="123">
        <v>23400</v>
      </c>
      <c r="K121" s="123">
        <f t="shared" si="34"/>
        <v>10360406</v>
      </c>
      <c r="L121" s="123"/>
      <c r="M121" s="123"/>
      <c r="N121" s="123"/>
      <c r="O121" s="123">
        <f>'2020'!Q124-'[3]Лист1'!P119</f>
        <v>0</v>
      </c>
      <c r="P121" s="123">
        <f>'2020'!R124-'[3]Лист1'!Q119</f>
        <v>0</v>
      </c>
      <c r="Q121" s="123">
        <f>'2020'!S124-'[3]Лист1'!R119</f>
        <v>-1076</v>
      </c>
      <c r="R121" s="123">
        <f>'2020'!T124-'[3]Лист1'!S119</f>
        <v>0</v>
      </c>
      <c r="S121" s="123">
        <f>'2020'!U124-'[3]Лист1'!T119</f>
        <v>0</v>
      </c>
      <c r="T121" s="123">
        <f>'2020'!V124-'[3]Лист1'!U119</f>
        <v>0</v>
      </c>
      <c r="U121" s="123">
        <f>'2020'!W124-'[3]Лист1'!V119</f>
        <v>-74342</v>
      </c>
      <c r="V121" s="123">
        <f>'2020'!X124-'[3]Лист1'!W119</f>
        <v>0</v>
      </c>
      <c r="W121" s="123">
        <f>'2020'!Y124-'[3]Лист1'!X119</f>
        <v>0</v>
      </c>
      <c r="X121" s="123">
        <f>'2020'!Z124-'[3]Лист1'!Y119</f>
        <v>-45766</v>
      </c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40">
        <f t="shared" si="27"/>
        <v>-121184</v>
      </c>
      <c r="AN121" s="140">
        <f t="shared" si="28"/>
        <v>2042494</v>
      </c>
      <c r="AO121" s="140"/>
      <c r="AP121" s="140"/>
      <c r="AQ121" s="140">
        <v>0</v>
      </c>
      <c r="AR121" s="140">
        <v>0</v>
      </c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>
        <f t="shared" si="29"/>
        <v>0</v>
      </c>
      <c r="BH121" s="140">
        <f t="shared" si="23"/>
        <v>8415696</v>
      </c>
      <c r="BI121" s="140"/>
      <c r="BJ121" s="140"/>
      <c r="BK121" s="140"/>
      <c r="BL121" s="140"/>
      <c r="BM121" s="140"/>
      <c r="BN121" s="14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  <c r="BZ121" s="140"/>
      <c r="CA121" s="140">
        <f t="shared" si="30"/>
        <v>0</v>
      </c>
      <c r="CB121" s="140">
        <f t="shared" si="24"/>
        <v>13583.14</v>
      </c>
      <c r="CC121" s="140">
        <f t="shared" si="35"/>
        <v>-121184</v>
      </c>
      <c r="CD121" s="140">
        <f t="shared" si="35"/>
        <v>10471773.14</v>
      </c>
      <c r="CE121" s="141"/>
      <c r="CF121" s="142">
        <f t="shared" si="31"/>
        <v>10360406</v>
      </c>
      <c r="CG121" s="143">
        <f t="shared" si="36"/>
        <v>10373989.14</v>
      </c>
      <c r="CH121" s="144"/>
      <c r="CI121" s="144"/>
      <c r="CJ121" s="145"/>
      <c r="CK121" s="145"/>
      <c r="CL121" s="145"/>
      <c r="CM121" s="145"/>
      <c r="CN121" s="145"/>
      <c r="CO121" s="145"/>
      <c r="CP121" s="145"/>
      <c r="CQ121" s="145"/>
      <c r="CR121" s="145"/>
      <c r="CS121" s="145"/>
      <c r="CT121" s="145"/>
      <c r="CU121" s="145"/>
      <c r="CV121" s="145"/>
      <c r="CW121" s="145"/>
      <c r="CX121" s="145"/>
      <c r="CY121" s="145"/>
      <c r="CZ121" s="145">
        <f t="shared" si="32"/>
        <v>0</v>
      </c>
      <c r="DA121" s="147">
        <f t="shared" si="26"/>
        <v>0</v>
      </c>
    </row>
    <row r="122" spans="1:105" s="149" customFormat="1" ht="12.75">
      <c r="A122" s="254" t="s">
        <v>94</v>
      </c>
      <c r="B122" s="161">
        <v>0</v>
      </c>
      <c r="C122" s="161">
        <v>0</v>
      </c>
      <c r="D122" s="161"/>
      <c r="E122" s="161">
        <v>0</v>
      </c>
      <c r="F122" s="161"/>
      <c r="G122" s="161">
        <v>38193.83</v>
      </c>
      <c r="H122" s="161">
        <v>2840240</v>
      </c>
      <c r="I122" s="161">
        <v>15814908</v>
      </c>
      <c r="J122" s="161">
        <v>93600</v>
      </c>
      <c r="K122" s="161">
        <f t="shared" si="34"/>
        <v>18748748</v>
      </c>
      <c r="L122" s="161"/>
      <c r="M122" s="161"/>
      <c r="N122" s="161"/>
      <c r="O122" s="123">
        <f>'2020'!Q125-'[3]Лист1'!P120</f>
        <v>0</v>
      </c>
      <c r="P122" s="123">
        <f>'2020'!R125-'[3]Лист1'!Q120</f>
        <v>0</v>
      </c>
      <c r="Q122" s="123">
        <f>'2020'!S125-'[3]Лист1'!R120</f>
        <v>0</v>
      </c>
      <c r="R122" s="123">
        <f>'2020'!T125-'[3]Лист1'!S120</f>
        <v>0</v>
      </c>
      <c r="S122" s="123">
        <f>'2020'!U125-'[3]Лист1'!T120</f>
        <v>0</v>
      </c>
      <c r="T122" s="123">
        <f>'2020'!V125-'[3]Лист1'!U120</f>
        <v>0</v>
      </c>
      <c r="U122" s="123">
        <f>'2020'!W125-'[3]Лист1'!V120</f>
        <v>-144157.15</v>
      </c>
      <c r="V122" s="123">
        <f>'2020'!X125-'[3]Лист1'!W120</f>
        <v>0</v>
      </c>
      <c r="W122" s="123">
        <f>'2020'!Y125-'[3]Лист1'!X120</f>
        <v>0</v>
      </c>
      <c r="X122" s="123">
        <f>'2020'!Z125-'[3]Лист1'!Y120</f>
        <v>-64840.34</v>
      </c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40">
        <f t="shared" si="27"/>
        <v>-208997.49</v>
      </c>
      <c r="AN122" s="140">
        <f t="shared" si="28"/>
        <v>3049237.49</v>
      </c>
      <c r="AO122" s="162"/>
      <c r="AP122" s="162"/>
      <c r="AQ122" s="140">
        <v>0</v>
      </c>
      <c r="AR122" s="140">
        <v>0</v>
      </c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40">
        <f t="shared" si="29"/>
        <v>0</v>
      </c>
      <c r="BH122" s="140">
        <f t="shared" si="23"/>
        <v>15814908</v>
      </c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  <c r="BX122" s="162"/>
      <c r="BY122" s="162"/>
      <c r="BZ122" s="162"/>
      <c r="CA122" s="140">
        <f t="shared" si="30"/>
        <v>0</v>
      </c>
      <c r="CB122" s="140">
        <f t="shared" si="24"/>
        <v>38193.83</v>
      </c>
      <c r="CC122" s="140">
        <f t="shared" si="35"/>
        <v>-208997.49</v>
      </c>
      <c r="CD122" s="140">
        <f t="shared" si="35"/>
        <v>18902339.32</v>
      </c>
      <c r="CE122" s="141"/>
      <c r="CF122" s="142">
        <f t="shared" si="31"/>
        <v>18748748</v>
      </c>
      <c r="CG122" s="143">
        <f t="shared" si="36"/>
        <v>18786941.83</v>
      </c>
      <c r="CH122" s="144"/>
      <c r="CI122" s="144"/>
      <c r="CJ122" s="163"/>
      <c r="CK122" s="163"/>
      <c r="CL122" s="163"/>
      <c r="CM122" s="163"/>
      <c r="CN122" s="163"/>
      <c r="CO122" s="163"/>
      <c r="CP122" s="163"/>
      <c r="CQ122" s="164"/>
      <c r="CR122" s="164"/>
      <c r="CS122" s="163"/>
      <c r="CT122" s="163"/>
      <c r="CU122" s="163"/>
      <c r="CV122" s="163"/>
      <c r="CW122" s="163"/>
      <c r="CX122" s="163"/>
      <c r="CY122" s="164"/>
      <c r="CZ122" s="145">
        <f t="shared" si="32"/>
        <v>0</v>
      </c>
      <c r="DA122" s="147">
        <f t="shared" si="26"/>
        <v>0</v>
      </c>
    </row>
    <row r="123" spans="1:105" s="149" customFormat="1" ht="12.75">
      <c r="A123" s="254" t="s">
        <v>95</v>
      </c>
      <c r="B123" s="161">
        <v>0</v>
      </c>
      <c r="C123" s="161">
        <v>0</v>
      </c>
      <c r="D123" s="161"/>
      <c r="E123" s="161">
        <v>0</v>
      </c>
      <c r="F123" s="161"/>
      <c r="G123" s="161">
        <v>0</v>
      </c>
      <c r="H123" s="161">
        <v>3066080</v>
      </c>
      <c r="I123" s="161">
        <v>15482328</v>
      </c>
      <c r="J123" s="161">
        <v>23400</v>
      </c>
      <c r="K123" s="161">
        <f t="shared" si="34"/>
        <v>18571808</v>
      </c>
      <c r="L123" s="161"/>
      <c r="M123" s="161"/>
      <c r="N123" s="161"/>
      <c r="O123" s="123">
        <f>'2020'!Q126-'[3]Лист1'!P121</f>
        <v>0</v>
      </c>
      <c r="P123" s="123">
        <f>'2020'!R126-'[3]Лист1'!Q121</f>
        <v>0</v>
      </c>
      <c r="Q123" s="123">
        <f>'2020'!S126-'[3]Лист1'!R121</f>
        <v>0</v>
      </c>
      <c r="R123" s="123">
        <f>'2020'!T126-'[3]Лист1'!S121</f>
        <v>0</v>
      </c>
      <c r="S123" s="123">
        <f>'2020'!U126-'[3]Лист1'!T121</f>
        <v>0</v>
      </c>
      <c r="T123" s="123">
        <f>'2020'!V126-'[3]Лист1'!U121</f>
        <v>0</v>
      </c>
      <c r="U123" s="123">
        <f>'2020'!W126-'[3]Лист1'!V121</f>
        <v>-136282.41</v>
      </c>
      <c r="V123" s="123">
        <f>'2020'!X126-'[3]Лист1'!W121</f>
        <v>0</v>
      </c>
      <c r="W123" s="123">
        <f>'2020'!Y126-'[3]Лист1'!X121</f>
        <v>0</v>
      </c>
      <c r="X123" s="123">
        <f>'2020'!Z126-'[3]Лист1'!Y121</f>
        <v>-435106.59</v>
      </c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40">
        <f t="shared" si="27"/>
        <v>-571389</v>
      </c>
      <c r="AN123" s="140">
        <f t="shared" si="28"/>
        <v>3637469</v>
      </c>
      <c r="AO123" s="162"/>
      <c r="AP123" s="162"/>
      <c r="AQ123" s="140">
        <v>0</v>
      </c>
      <c r="AR123" s="140">
        <v>0</v>
      </c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40">
        <f t="shared" si="29"/>
        <v>0</v>
      </c>
      <c r="BH123" s="140">
        <f t="shared" si="23"/>
        <v>15482328</v>
      </c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  <c r="BX123" s="162"/>
      <c r="BY123" s="162"/>
      <c r="BZ123" s="162"/>
      <c r="CA123" s="140">
        <f t="shared" si="30"/>
        <v>0</v>
      </c>
      <c r="CB123" s="140">
        <f t="shared" si="24"/>
        <v>0</v>
      </c>
      <c r="CC123" s="140">
        <f t="shared" si="35"/>
        <v>-571389</v>
      </c>
      <c r="CD123" s="140">
        <f t="shared" si="35"/>
        <v>19119797</v>
      </c>
      <c r="CE123" s="141"/>
      <c r="CF123" s="142">
        <f t="shared" si="31"/>
        <v>18571808</v>
      </c>
      <c r="CG123" s="143">
        <f t="shared" si="36"/>
        <v>18571808</v>
      </c>
      <c r="CH123" s="144"/>
      <c r="CI123" s="144"/>
      <c r="CJ123" s="163"/>
      <c r="CK123" s="163"/>
      <c r="CL123" s="163"/>
      <c r="CM123" s="163"/>
      <c r="CN123" s="163"/>
      <c r="CO123" s="163"/>
      <c r="CP123" s="163"/>
      <c r="CQ123" s="163"/>
      <c r="CR123" s="163"/>
      <c r="CS123" s="163"/>
      <c r="CT123" s="163"/>
      <c r="CU123" s="163"/>
      <c r="CV123" s="163"/>
      <c r="CW123" s="163"/>
      <c r="CX123" s="163"/>
      <c r="CY123" s="163"/>
      <c r="CZ123" s="145">
        <f t="shared" si="32"/>
        <v>0</v>
      </c>
      <c r="DA123" s="147">
        <f t="shared" si="26"/>
        <v>0</v>
      </c>
    </row>
    <row r="124" spans="1:105" s="165" customFormat="1" ht="18.75" customHeight="1">
      <c r="A124" s="255" t="s">
        <v>96</v>
      </c>
      <c r="B124" s="123">
        <v>0</v>
      </c>
      <c r="C124" s="123">
        <v>0</v>
      </c>
      <c r="D124" s="123"/>
      <c r="E124" s="123">
        <v>0</v>
      </c>
      <c r="F124" s="123"/>
      <c r="G124" s="123">
        <v>0</v>
      </c>
      <c r="H124" s="123">
        <v>2582770</v>
      </c>
      <c r="I124" s="123">
        <v>10599280</v>
      </c>
      <c r="J124" s="123">
        <v>0</v>
      </c>
      <c r="K124" s="123">
        <f t="shared" si="34"/>
        <v>13182050</v>
      </c>
      <c r="L124" s="145"/>
      <c r="M124" s="123"/>
      <c r="N124" s="123"/>
      <c r="O124" s="123">
        <f>'2020'!Q127-'[3]Лист1'!P122</f>
        <v>0</v>
      </c>
      <c r="P124" s="123">
        <f>'2020'!R127-'[3]Лист1'!Q122</f>
        <v>0</v>
      </c>
      <c r="Q124" s="123">
        <f>'2020'!S127-'[3]Лист1'!R122</f>
        <v>0</v>
      </c>
      <c r="R124" s="123">
        <f>'2020'!T127-'[3]Лист1'!S122</f>
        <v>0</v>
      </c>
      <c r="S124" s="123">
        <f>'2020'!U127-'[3]Лист1'!T122</f>
        <v>0</v>
      </c>
      <c r="T124" s="123">
        <f>'2020'!V127-'[3]Лист1'!U122</f>
        <v>0</v>
      </c>
      <c r="U124" s="123">
        <f>'2020'!W127-'[3]Лист1'!V122</f>
        <v>-30915.84</v>
      </c>
      <c r="V124" s="123">
        <f>'2020'!X127-'[3]Лист1'!W122</f>
        <v>0</v>
      </c>
      <c r="W124" s="123">
        <f>'2020'!Y127-'[3]Лист1'!X122</f>
        <v>0</v>
      </c>
      <c r="X124" s="123">
        <f>'2020'!Z127-'[3]Лист1'!Y122</f>
        <v>-171618.92</v>
      </c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40">
        <f t="shared" si="27"/>
        <v>-202534.76</v>
      </c>
      <c r="AN124" s="140">
        <f t="shared" si="28"/>
        <v>2785304.76</v>
      </c>
      <c r="AO124" s="140"/>
      <c r="AP124" s="140"/>
      <c r="AQ124" s="140">
        <v>0</v>
      </c>
      <c r="AR124" s="140">
        <v>0</v>
      </c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>
        <f t="shared" si="29"/>
        <v>0</v>
      </c>
      <c r="BH124" s="140">
        <f t="shared" si="23"/>
        <v>10599280</v>
      </c>
      <c r="BI124" s="140"/>
      <c r="BJ124" s="140"/>
      <c r="BK124" s="140"/>
      <c r="BL124" s="140"/>
      <c r="BM124" s="140"/>
      <c r="BN124" s="140"/>
      <c r="BO124" s="140"/>
      <c r="BP124" s="140"/>
      <c r="BQ124" s="140"/>
      <c r="BR124" s="140"/>
      <c r="BS124" s="140"/>
      <c r="BT124" s="140"/>
      <c r="BU124" s="140"/>
      <c r="BV124" s="140"/>
      <c r="BW124" s="140"/>
      <c r="BX124" s="140"/>
      <c r="BY124" s="140"/>
      <c r="BZ124" s="140"/>
      <c r="CA124" s="140">
        <f t="shared" si="30"/>
        <v>0</v>
      </c>
      <c r="CB124" s="140">
        <f t="shared" si="24"/>
        <v>0</v>
      </c>
      <c r="CC124" s="140">
        <f t="shared" si="35"/>
        <v>-202534.76</v>
      </c>
      <c r="CD124" s="140">
        <f t="shared" si="35"/>
        <v>13384584.76</v>
      </c>
      <c r="CE124" s="141"/>
      <c r="CF124" s="142">
        <f t="shared" si="31"/>
        <v>13182050</v>
      </c>
      <c r="CG124" s="143">
        <f t="shared" si="36"/>
        <v>13182050</v>
      </c>
      <c r="CH124" s="144"/>
      <c r="CI124" s="144"/>
      <c r="CJ124" s="145"/>
      <c r="CK124" s="145"/>
      <c r="CL124" s="145"/>
      <c r="CM124" s="145"/>
      <c r="CN124" s="145"/>
      <c r="CO124" s="145"/>
      <c r="CP124" s="145"/>
      <c r="CQ124" s="145"/>
      <c r="CR124" s="145"/>
      <c r="CS124" s="145"/>
      <c r="CT124" s="145"/>
      <c r="CU124" s="145"/>
      <c r="CV124" s="145"/>
      <c r="CW124" s="145"/>
      <c r="CX124" s="145"/>
      <c r="CY124" s="145"/>
      <c r="CZ124" s="145">
        <f t="shared" si="32"/>
        <v>0</v>
      </c>
      <c r="DA124" s="147">
        <f t="shared" si="26"/>
        <v>0</v>
      </c>
    </row>
    <row r="125" spans="1:105" s="144" customFormat="1" ht="24" customHeight="1">
      <c r="A125" s="227" t="s">
        <v>97</v>
      </c>
      <c r="B125" s="123">
        <v>61574.26999999955</v>
      </c>
      <c r="C125" s="123">
        <v>0</v>
      </c>
      <c r="D125" s="123"/>
      <c r="E125" s="123">
        <v>390</v>
      </c>
      <c r="F125" s="123"/>
      <c r="G125" s="123">
        <v>561116.1900000004</v>
      </c>
      <c r="H125" s="123">
        <v>2999180</v>
      </c>
      <c r="I125" s="123">
        <v>16058759</v>
      </c>
      <c r="J125" s="123">
        <v>23400</v>
      </c>
      <c r="K125" s="123">
        <f t="shared" si="34"/>
        <v>19081339</v>
      </c>
      <c r="L125" s="123"/>
      <c r="M125" s="123"/>
      <c r="N125" s="123"/>
      <c r="O125" s="123">
        <f>'2020'!Q128-'[3]Лист1'!P123</f>
        <v>0</v>
      </c>
      <c r="P125" s="123">
        <f>'2020'!R128-'[3]Лист1'!Q123</f>
        <v>0</v>
      </c>
      <c r="Q125" s="123">
        <f>'2020'!S128-'[3]Лист1'!R123</f>
        <v>-903</v>
      </c>
      <c r="R125" s="123">
        <f>'2020'!T128-'[3]Лист1'!S123</f>
        <v>0</v>
      </c>
      <c r="S125" s="123">
        <f>'2020'!U128-'[3]Лист1'!T123</f>
        <v>0</v>
      </c>
      <c r="T125" s="123">
        <f>'2020'!V128-'[3]Лист1'!U123</f>
        <v>0</v>
      </c>
      <c r="U125" s="123">
        <f>'2020'!W128-'[3]Лист1'!V123</f>
        <v>-54054.04</v>
      </c>
      <c r="V125" s="123">
        <f>'2020'!X128-'[3]Лист1'!W123</f>
        <v>0</v>
      </c>
      <c r="W125" s="123">
        <f>'2020'!Y128-'[3]Лист1'!X123</f>
        <v>0</v>
      </c>
      <c r="X125" s="123">
        <f>'2020'!Z128-'[3]Лист1'!Y123</f>
        <v>-84165.77</v>
      </c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40">
        <f t="shared" si="27"/>
        <v>-139122.81</v>
      </c>
      <c r="AN125" s="140">
        <f t="shared" si="28"/>
        <v>3199877.0799999996</v>
      </c>
      <c r="AO125" s="140"/>
      <c r="AP125" s="140"/>
      <c r="AQ125" s="140">
        <v>0</v>
      </c>
      <c r="AR125" s="140">
        <v>0</v>
      </c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>
        <f t="shared" si="29"/>
        <v>0</v>
      </c>
      <c r="BH125" s="140">
        <f t="shared" si="23"/>
        <v>16058759</v>
      </c>
      <c r="BI125" s="140"/>
      <c r="BJ125" s="140"/>
      <c r="BK125" s="140"/>
      <c r="BL125" s="140"/>
      <c r="BM125" s="140"/>
      <c r="BN125" s="140"/>
      <c r="BO125" s="140"/>
      <c r="BP125" s="140"/>
      <c r="BQ125" s="140"/>
      <c r="BR125" s="140"/>
      <c r="BS125" s="140"/>
      <c r="BT125" s="140"/>
      <c r="BU125" s="140"/>
      <c r="BV125" s="140"/>
      <c r="BW125" s="140"/>
      <c r="BX125" s="140"/>
      <c r="BY125" s="140"/>
      <c r="BZ125" s="140"/>
      <c r="CA125" s="140">
        <f t="shared" si="30"/>
        <v>0</v>
      </c>
      <c r="CB125" s="140">
        <f t="shared" si="24"/>
        <v>561116.1900000004</v>
      </c>
      <c r="CC125" s="140">
        <f t="shared" si="35"/>
        <v>-139122.81</v>
      </c>
      <c r="CD125" s="140">
        <f t="shared" si="35"/>
        <v>19819752.27</v>
      </c>
      <c r="CE125" s="141"/>
      <c r="CF125" s="142">
        <f t="shared" si="31"/>
        <v>19081339</v>
      </c>
      <c r="CG125" s="143">
        <f t="shared" si="36"/>
        <v>19704419.46</v>
      </c>
      <c r="CJ125" s="145"/>
      <c r="CK125" s="145"/>
      <c r="CL125" s="145"/>
      <c r="CM125" s="145"/>
      <c r="CN125" s="145"/>
      <c r="CO125" s="145"/>
      <c r="CP125" s="145"/>
      <c r="CQ125" s="145"/>
      <c r="CR125" s="145"/>
      <c r="CS125" s="145"/>
      <c r="CT125" s="145"/>
      <c r="CU125" s="145"/>
      <c r="CV125" s="145"/>
      <c r="CW125" s="145"/>
      <c r="CX125" s="145"/>
      <c r="CY125" s="145"/>
      <c r="CZ125" s="145">
        <f t="shared" si="32"/>
        <v>0</v>
      </c>
      <c r="DA125" s="147">
        <f t="shared" si="26"/>
        <v>0</v>
      </c>
    </row>
    <row r="126" spans="1:105" s="144" customFormat="1" ht="12.75">
      <c r="A126" s="227" t="s">
        <v>98</v>
      </c>
      <c r="B126" s="123">
        <v>0</v>
      </c>
      <c r="C126" s="123">
        <v>0</v>
      </c>
      <c r="D126" s="123"/>
      <c r="E126" s="123">
        <v>0</v>
      </c>
      <c r="F126" s="123"/>
      <c r="G126" s="123">
        <v>156018.1200000001</v>
      </c>
      <c r="H126" s="123">
        <v>2943080</v>
      </c>
      <c r="I126" s="123">
        <v>16760109.999999996</v>
      </c>
      <c r="J126" s="123">
        <v>23400</v>
      </c>
      <c r="K126" s="123">
        <f t="shared" si="34"/>
        <v>19726589.999999996</v>
      </c>
      <c r="L126" s="123"/>
      <c r="M126" s="123"/>
      <c r="N126" s="123"/>
      <c r="O126" s="123">
        <f>'2020'!Q129-'[3]Лист1'!P124</f>
        <v>0</v>
      </c>
      <c r="P126" s="123">
        <f>'2020'!R129-'[3]Лист1'!Q124</f>
        <v>0</v>
      </c>
      <c r="Q126" s="123">
        <f>'2020'!S129-'[3]Лист1'!R124</f>
        <v>0</v>
      </c>
      <c r="R126" s="123">
        <f>'2020'!T129-'[3]Лист1'!S124</f>
        <v>0</v>
      </c>
      <c r="S126" s="123">
        <f>'2020'!U129-'[3]Лист1'!T124</f>
        <v>0</v>
      </c>
      <c r="T126" s="123">
        <f>'2020'!V129-'[3]Лист1'!U124</f>
        <v>0</v>
      </c>
      <c r="U126" s="123">
        <f>'2020'!W129-'[3]Лист1'!V124</f>
        <v>-103322.61</v>
      </c>
      <c r="V126" s="123">
        <f>'2020'!X129-'[3]Лист1'!W124</f>
        <v>-87931.79</v>
      </c>
      <c r="W126" s="123">
        <f>'2020'!Y129-'[3]Лист1'!X124</f>
        <v>0</v>
      </c>
      <c r="X126" s="123">
        <f>'2020'!Z129-'[3]Лист1'!Y124</f>
        <v>0</v>
      </c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40">
        <f t="shared" si="27"/>
        <v>-191254.4</v>
      </c>
      <c r="AN126" s="140">
        <f t="shared" si="28"/>
        <v>3134334.4</v>
      </c>
      <c r="AO126" s="140"/>
      <c r="AP126" s="140"/>
      <c r="AQ126" s="140">
        <v>0</v>
      </c>
      <c r="AR126" s="140">
        <v>0</v>
      </c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>
        <f t="shared" si="29"/>
        <v>0</v>
      </c>
      <c r="BH126" s="140">
        <f t="shared" si="23"/>
        <v>16760109.999999996</v>
      </c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0"/>
      <c r="BT126" s="140"/>
      <c r="BU126" s="140"/>
      <c r="BV126" s="140"/>
      <c r="BW126" s="140"/>
      <c r="BX126" s="140"/>
      <c r="BY126" s="140"/>
      <c r="BZ126" s="140"/>
      <c r="CA126" s="140">
        <f t="shared" si="30"/>
        <v>0</v>
      </c>
      <c r="CB126" s="140">
        <f t="shared" si="24"/>
        <v>156018.1200000001</v>
      </c>
      <c r="CC126" s="140">
        <f t="shared" si="35"/>
        <v>-191254.4</v>
      </c>
      <c r="CD126" s="140">
        <f t="shared" si="35"/>
        <v>20050462.519999996</v>
      </c>
      <c r="CE126" s="141"/>
      <c r="CF126" s="142">
        <f t="shared" si="31"/>
        <v>19726589.999999996</v>
      </c>
      <c r="CG126" s="143">
        <f t="shared" si="36"/>
        <v>19882608.119999997</v>
      </c>
      <c r="CJ126" s="145"/>
      <c r="CK126" s="145"/>
      <c r="CL126" s="145"/>
      <c r="CM126" s="145"/>
      <c r="CN126" s="145"/>
      <c r="CO126" s="145"/>
      <c r="CP126" s="145"/>
      <c r="CQ126" s="145"/>
      <c r="CR126" s="145"/>
      <c r="CS126" s="145"/>
      <c r="CT126" s="145"/>
      <c r="CU126" s="145"/>
      <c r="CV126" s="145"/>
      <c r="CW126" s="145"/>
      <c r="CX126" s="145"/>
      <c r="CY126" s="145"/>
      <c r="CZ126" s="145">
        <f t="shared" si="32"/>
        <v>0</v>
      </c>
      <c r="DA126" s="147">
        <f t="shared" si="26"/>
        <v>0</v>
      </c>
    </row>
    <row r="127" spans="1:105" s="148" customFormat="1" ht="12.75">
      <c r="A127" s="236" t="s">
        <v>99</v>
      </c>
      <c r="B127" s="123">
        <v>0</v>
      </c>
      <c r="C127" s="123">
        <v>0</v>
      </c>
      <c r="D127" s="123"/>
      <c r="E127" s="123">
        <v>0</v>
      </c>
      <c r="F127" s="123"/>
      <c r="G127" s="123">
        <v>0</v>
      </c>
      <c r="H127" s="123">
        <v>401640</v>
      </c>
      <c r="I127" s="123">
        <v>3055306</v>
      </c>
      <c r="J127" s="123">
        <v>23400</v>
      </c>
      <c r="K127" s="123">
        <f>SUM(H127:J127)</f>
        <v>3480346</v>
      </c>
      <c r="L127" s="123"/>
      <c r="M127" s="123"/>
      <c r="N127" s="123"/>
      <c r="O127" s="123">
        <f>'2020'!Q130-'[3]Лист1'!P125</f>
        <v>0</v>
      </c>
      <c r="P127" s="123">
        <f>'2020'!R130-'[3]Лист1'!Q125</f>
        <v>0</v>
      </c>
      <c r="Q127" s="123">
        <f>'2020'!S130-'[3]Лист1'!R125</f>
        <v>-250</v>
      </c>
      <c r="R127" s="123">
        <f>'2020'!T130-'[3]Лист1'!S125</f>
        <v>0</v>
      </c>
      <c r="S127" s="123">
        <f>'2020'!U130-'[3]Лист1'!T125</f>
        <v>0</v>
      </c>
      <c r="T127" s="123">
        <f>'2020'!V130-'[3]Лист1'!U125</f>
        <v>0</v>
      </c>
      <c r="U127" s="123">
        <f>'2020'!W130-'[3]Лист1'!V125</f>
        <v>-34001.51</v>
      </c>
      <c r="V127" s="123">
        <f>'2020'!X130-'[3]Лист1'!W125</f>
        <v>-842.96</v>
      </c>
      <c r="W127" s="123">
        <f>'2020'!Y130-'[3]Лист1'!X125</f>
        <v>0</v>
      </c>
      <c r="X127" s="123">
        <f>'2020'!Z130-'[3]Лист1'!Y125</f>
        <v>-190457.03</v>
      </c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40">
        <f t="shared" si="27"/>
        <v>-225551.5</v>
      </c>
      <c r="AN127" s="140">
        <f t="shared" si="28"/>
        <v>627191.5</v>
      </c>
      <c r="AO127" s="140"/>
      <c r="AP127" s="140"/>
      <c r="AQ127" s="140">
        <v>0</v>
      </c>
      <c r="AR127" s="140">
        <v>0</v>
      </c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>
        <f t="shared" si="29"/>
        <v>0</v>
      </c>
      <c r="BH127" s="140">
        <f t="shared" si="23"/>
        <v>3055306</v>
      </c>
      <c r="BI127" s="140"/>
      <c r="BJ127" s="140"/>
      <c r="BK127" s="140"/>
      <c r="BL127" s="140"/>
      <c r="BM127" s="140"/>
      <c r="BN127" s="140"/>
      <c r="BO127" s="140"/>
      <c r="BP127" s="140"/>
      <c r="BQ127" s="140"/>
      <c r="BR127" s="140"/>
      <c r="BS127" s="140"/>
      <c r="BT127" s="140"/>
      <c r="BU127" s="140"/>
      <c r="BV127" s="140"/>
      <c r="BW127" s="140"/>
      <c r="BX127" s="140"/>
      <c r="BY127" s="140"/>
      <c r="BZ127" s="140"/>
      <c r="CA127" s="140">
        <f t="shared" si="30"/>
        <v>0</v>
      </c>
      <c r="CB127" s="140">
        <f t="shared" si="24"/>
        <v>0</v>
      </c>
      <c r="CC127" s="140">
        <f t="shared" si="35"/>
        <v>-225551.5</v>
      </c>
      <c r="CD127" s="140">
        <f t="shared" si="35"/>
        <v>3682497.5</v>
      </c>
      <c r="CE127" s="141"/>
      <c r="CF127" s="142">
        <f t="shared" si="31"/>
        <v>3480346</v>
      </c>
      <c r="CG127" s="143">
        <f t="shared" si="36"/>
        <v>3480346</v>
      </c>
      <c r="CH127" s="144"/>
      <c r="CI127" s="144"/>
      <c r="CJ127" s="145"/>
      <c r="CK127" s="145"/>
      <c r="CL127" s="145"/>
      <c r="CM127" s="145"/>
      <c r="CN127" s="145"/>
      <c r="CO127" s="145"/>
      <c r="CP127" s="145"/>
      <c r="CQ127" s="145"/>
      <c r="CR127" s="145"/>
      <c r="CS127" s="145"/>
      <c r="CT127" s="145"/>
      <c r="CU127" s="145"/>
      <c r="CV127" s="145"/>
      <c r="CW127" s="145"/>
      <c r="CX127" s="145"/>
      <c r="CY127" s="145"/>
      <c r="CZ127" s="145">
        <f t="shared" si="32"/>
        <v>0</v>
      </c>
      <c r="DA127" s="147">
        <f t="shared" si="26"/>
        <v>0</v>
      </c>
    </row>
    <row r="128" spans="1:105" s="144" customFormat="1" ht="12.75">
      <c r="A128" s="256" t="s">
        <v>167</v>
      </c>
      <c r="B128" s="123">
        <v>0</v>
      </c>
      <c r="C128" s="123">
        <v>0</v>
      </c>
      <c r="D128" s="123"/>
      <c r="E128" s="123">
        <v>0</v>
      </c>
      <c r="F128" s="123"/>
      <c r="G128" s="123">
        <v>96367.8599999994</v>
      </c>
      <c r="H128" s="123">
        <v>3104790</v>
      </c>
      <c r="I128" s="123">
        <v>10589880</v>
      </c>
      <c r="J128" s="123">
        <v>46800</v>
      </c>
      <c r="K128" s="123">
        <f t="shared" si="34"/>
        <v>13741470</v>
      </c>
      <c r="L128" s="123"/>
      <c r="M128" s="123"/>
      <c r="N128" s="123"/>
      <c r="O128" s="123">
        <f>'2020'!Q131-'[3]Лист1'!P126</f>
        <v>0</v>
      </c>
      <c r="P128" s="123">
        <f>'2020'!R131-'[3]Лист1'!Q126</f>
        <v>0</v>
      </c>
      <c r="Q128" s="123">
        <f>'2020'!S131-'[3]Лист1'!R126</f>
        <v>-412.7</v>
      </c>
      <c r="R128" s="123">
        <f>'2020'!T131-'[3]Лист1'!S126</f>
        <v>0</v>
      </c>
      <c r="S128" s="123">
        <f>'2020'!U131-'[3]Лист1'!T126</f>
        <v>0</v>
      </c>
      <c r="T128" s="123">
        <f>'2020'!V131-'[3]Лист1'!U126</f>
        <v>0</v>
      </c>
      <c r="U128" s="123">
        <f>'2020'!W131-'[3]Лист1'!V126</f>
        <v>-152808.81</v>
      </c>
      <c r="V128" s="123">
        <f>'2020'!X131-'[3]Лист1'!W126</f>
        <v>0</v>
      </c>
      <c r="W128" s="123">
        <f>'2020'!Y131-'[3]Лист1'!X126</f>
        <v>0</v>
      </c>
      <c r="X128" s="123">
        <f>'2020'!Z131-'[3]Лист1'!Y126</f>
        <v>-99049.16</v>
      </c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40">
        <f t="shared" si="27"/>
        <v>-252270.67</v>
      </c>
      <c r="AN128" s="140">
        <f t="shared" si="28"/>
        <v>3357060.67</v>
      </c>
      <c r="AO128" s="140"/>
      <c r="AP128" s="140"/>
      <c r="AQ128" s="140">
        <v>0</v>
      </c>
      <c r="AR128" s="140">
        <v>0</v>
      </c>
      <c r="AS128" s="140"/>
      <c r="AT128" s="140"/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140"/>
      <c r="BF128" s="140"/>
      <c r="BG128" s="140">
        <f t="shared" si="29"/>
        <v>0</v>
      </c>
      <c r="BH128" s="140">
        <f t="shared" si="23"/>
        <v>10589880</v>
      </c>
      <c r="BI128" s="140"/>
      <c r="BJ128" s="140"/>
      <c r="BK128" s="140"/>
      <c r="BL128" s="140"/>
      <c r="BM128" s="140"/>
      <c r="BN128" s="140"/>
      <c r="BO128" s="140"/>
      <c r="BP128" s="140"/>
      <c r="BQ128" s="140"/>
      <c r="BR128" s="140"/>
      <c r="BS128" s="140"/>
      <c r="BT128" s="140"/>
      <c r="BU128" s="140"/>
      <c r="BV128" s="140"/>
      <c r="BW128" s="140"/>
      <c r="BX128" s="140"/>
      <c r="BY128" s="140"/>
      <c r="BZ128" s="140"/>
      <c r="CA128" s="140">
        <f t="shared" si="30"/>
        <v>0</v>
      </c>
      <c r="CB128" s="140">
        <f t="shared" si="24"/>
        <v>96367.8599999994</v>
      </c>
      <c r="CC128" s="140">
        <f t="shared" si="35"/>
        <v>-252270.67</v>
      </c>
      <c r="CD128" s="140">
        <f t="shared" si="35"/>
        <v>14043308.53</v>
      </c>
      <c r="CE128" s="141"/>
      <c r="CF128" s="142">
        <f t="shared" si="31"/>
        <v>13741470</v>
      </c>
      <c r="CG128" s="143">
        <f t="shared" si="36"/>
        <v>13837837.86</v>
      </c>
      <c r="CJ128" s="145"/>
      <c r="CK128" s="145"/>
      <c r="CL128" s="145"/>
      <c r="CM128" s="145"/>
      <c r="CN128" s="145"/>
      <c r="CO128" s="145"/>
      <c r="CP128" s="145"/>
      <c r="CQ128" s="145"/>
      <c r="CR128" s="145"/>
      <c r="CS128" s="145"/>
      <c r="CT128" s="145"/>
      <c r="CU128" s="145"/>
      <c r="CV128" s="145"/>
      <c r="CW128" s="145"/>
      <c r="CX128" s="145"/>
      <c r="CY128" s="145"/>
      <c r="CZ128" s="145">
        <f t="shared" si="32"/>
        <v>0</v>
      </c>
      <c r="DA128" s="147">
        <f t="shared" si="26"/>
        <v>0</v>
      </c>
    </row>
    <row r="129" spans="1:105" s="144" customFormat="1" ht="20.25" customHeight="1">
      <c r="A129" s="256" t="s">
        <v>165</v>
      </c>
      <c r="B129" s="123">
        <v>0</v>
      </c>
      <c r="C129" s="123">
        <v>0</v>
      </c>
      <c r="D129" s="123"/>
      <c r="E129" s="123">
        <v>0</v>
      </c>
      <c r="F129" s="123"/>
      <c r="G129" s="123">
        <v>9554.300000000047</v>
      </c>
      <c r="H129" s="123">
        <v>2025900</v>
      </c>
      <c r="I129" s="123">
        <v>4764756</v>
      </c>
      <c r="J129" s="123">
        <v>0</v>
      </c>
      <c r="K129" s="123">
        <f>SUM(H129:J129)</f>
        <v>6790656</v>
      </c>
      <c r="L129" s="123"/>
      <c r="M129" s="123"/>
      <c r="N129" s="123"/>
      <c r="O129" s="123">
        <f>'2020'!Q132-'[3]Лист1'!P127</f>
        <v>0</v>
      </c>
      <c r="P129" s="123">
        <f>'2020'!R132-'[3]Лист1'!Q127</f>
        <v>0</v>
      </c>
      <c r="Q129" s="123">
        <f>'2020'!S132-'[3]Лист1'!R127</f>
        <v>-500</v>
      </c>
      <c r="R129" s="123">
        <f>'2020'!T132-'[3]Лист1'!S127</f>
        <v>0</v>
      </c>
      <c r="S129" s="123">
        <f>'2020'!U132-'[3]Лист1'!T127</f>
        <v>0</v>
      </c>
      <c r="T129" s="123">
        <f>'2020'!V132-'[3]Лист1'!U127</f>
        <v>0</v>
      </c>
      <c r="U129" s="123">
        <f>'2020'!W132-'[3]Лист1'!V127</f>
        <v>-129873.87</v>
      </c>
      <c r="V129" s="123">
        <f>'2020'!X132-'[3]Лист1'!W127</f>
        <v>0</v>
      </c>
      <c r="W129" s="123">
        <f>'2020'!Y132-'[3]Лист1'!X127</f>
        <v>0</v>
      </c>
      <c r="X129" s="123">
        <f>'2020'!Z132-'[3]Лист1'!Y127</f>
        <v>0</v>
      </c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40">
        <f t="shared" si="27"/>
        <v>-130373.87</v>
      </c>
      <c r="AN129" s="140">
        <f t="shared" si="28"/>
        <v>2156273.87</v>
      </c>
      <c r="AO129" s="140"/>
      <c r="AP129" s="140"/>
      <c r="AQ129" s="140">
        <v>0</v>
      </c>
      <c r="AR129" s="140">
        <v>0</v>
      </c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0">
        <f t="shared" si="29"/>
        <v>0</v>
      </c>
      <c r="BH129" s="140">
        <f t="shared" si="23"/>
        <v>4764756</v>
      </c>
      <c r="BI129" s="140"/>
      <c r="BJ129" s="140"/>
      <c r="BK129" s="140"/>
      <c r="BL129" s="140"/>
      <c r="BM129" s="140"/>
      <c r="BN129" s="140"/>
      <c r="BO129" s="140"/>
      <c r="BP129" s="140"/>
      <c r="BQ129" s="140"/>
      <c r="BR129" s="140"/>
      <c r="BS129" s="140"/>
      <c r="BT129" s="140"/>
      <c r="BU129" s="140"/>
      <c r="BV129" s="140"/>
      <c r="BW129" s="140"/>
      <c r="BX129" s="140"/>
      <c r="BY129" s="140"/>
      <c r="BZ129" s="140"/>
      <c r="CA129" s="140">
        <f t="shared" si="30"/>
        <v>0</v>
      </c>
      <c r="CB129" s="140">
        <f t="shared" si="24"/>
        <v>9554.300000000047</v>
      </c>
      <c r="CC129" s="140">
        <f t="shared" si="35"/>
        <v>-130373.87</v>
      </c>
      <c r="CD129" s="140">
        <f t="shared" si="35"/>
        <v>6930584.17</v>
      </c>
      <c r="CE129" s="141"/>
      <c r="CF129" s="142">
        <f t="shared" si="31"/>
        <v>6790656</v>
      </c>
      <c r="CG129" s="143">
        <f t="shared" si="36"/>
        <v>6800210.3</v>
      </c>
      <c r="CJ129" s="145"/>
      <c r="CK129" s="145"/>
      <c r="CL129" s="145"/>
      <c r="CM129" s="145"/>
      <c r="CN129" s="145"/>
      <c r="CO129" s="145"/>
      <c r="CP129" s="145"/>
      <c r="CQ129" s="145"/>
      <c r="CR129" s="145"/>
      <c r="CS129" s="145"/>
      <c r="CT129" s="145"/>
      <c r="CU129" s="145"/>
      <c r="CV129" s="145"/>
      <c r="CW129" s="145"/>
      <c r="CX129" s="145"/>
      <c r="CY129" s="145"/>
      <c r="CZ129" s="145">
        <f t="shared" si="32"/>
        <v>0</v>
      </c>
      <c r="DA129" s="147">
        <f t="shared" si="26"/>
        <v>0</v>
      </c>
    </row>
    <row r="130" spans="1:105" s="144" customFormat="1" ht="12" customHeight="1">
      <c r="A130" s="257" t="s">
        <v>168</v>
      </c>
      <c r="B130" s="123">
        <v>0</v>
      </c>
      <c r="C130" s="123">
        <v>0</v>
      </c>
      <c r="D130" s="123"/>
      <c r="E130" s="123">
        <v>0</v>
      </c>
      <c r="F130" s="123"/>
      <c r="G130" s="123">
        <v>0</v>
      </c>
      <c r="H130" s="123">
        <v>0</v>
      </c>
      <c r="I130" s="123">
        <v>0</v>
      </c>
      <c r="J130" s="123">
        <v>0</v>
      </c>
      <c r="K130" s="123">
        <f t="shared" si="34"/>
        <v>0</v>
      </c>
      <c r="L130" s="123"/>
      <c r="M130" s="123"/>
      <c r="N130" s="123"/>
      <c r="O130" s="123">
        <f>'2020'!Q133-'[3]Лист1'!P128</f>
        <v>0</v>
      </c>
      <c r="P130" s="123">
        <f>'2020'!R133-'[3]Лист1'!Q128</f>
        <v>0</v>
      </c>
      <c r="Q130" s="123">
        <f>'2020'!S133-'[3]Лист1'!R128</f>
        <v>0</v>
      </c>
      <c r="R130" s="123">
        <f>'2020'!T133-'[3]Лист1'!S128</f>
        <v>0</v>
      </c>
      <c r="S130" s="123">
        <f>'2020'!U133-'[3]Лист1'!T128</f>
        <v>0</v>
      </c>
      <c r="T130" s="123">
        <f>'2020'!V133-'[3]Лист1'!U128</f>
        <v>0</v>
      </c>
      <c r="U130" s="123">
        <f>'2020'!W133-'[3]Лист1'!V128</f>
        <v>0</v>
      </c>
      <c r="V130" s="123">
        <f>'2020'!X133-'[3]Лист1'!W128</f>
        <v>0</v>
      </c>
      <c r="W130" s="123">
        <f>'2020'!Y133-'[3]Лист1'!X128</f>
        <v>0</v>
      </c>
      <c r="X130" s="123">
        <f>'2020'!Z133-'[3]Лист1'!Y128</f>
        <v>0</v>
      </c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40">
        <f t="shared" si="27"/>
        <v>0</v>
      </c>
      <c r="AN130" s="140">
        <f t="shared" si="28"/>
        <v>0</v>
      </c>
      <c r="AO130" s="140"/>
      <c r="AP130" s="140"/>
      <c r="AQ130" s="140">
        <v>0</v>
      </c>
      <c r="AR130" s="140">
        <v>0</v>
      </c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>
        <f t="shared" si="29"/>
        <v>0</v>
      </c>
      <c r="BH130" s="140">
        <f t="shared" si="23"/>
        <v>0</v>
      </c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  <c r="BZ130" s="140"/>
      <c r="CA130" s="140">
        <f t="shared" si="30"/>
        <v>0</v>
      </c>
      <c r="CB130" s="140">
        <f t="shared" si="24"/>
        <v>0</v>
      </c>
      <c r="CC130" s="140">
        <f t="shared" si="35"/>
        <v>0</v>
      </c>
      <c r="CD130" s="140">
        <f t="shared" si="35"/>
        <v>0</v>
      </c>
      <c r="CE130" s="141"/>
      <c r="CF130" s="142">
        <f t="shared" si="31"/>
        <v>0</v>
      </c>
      <c r="CG130" s="143">
        <f t="shared" si="36"/>
        <v>0</v>
      </c>
      <c r="CJ130" s="145"/>
      <c r="CK130" s="145"/>
      <c r="CL130" s="145"/>
      <c r="CM130" s="145"/>
      <c r="CN130" s="145"/>
      <c r="CO130" s="145"/>
      <c r="CP130" s="145"/>
      <c r="CQ130" s="145"/>
      <c r="CR130" s="145"/>
      <c r="CS130" s="145"/>
      <c r="CT130" s="145"/>
      <c r="CU130" s="145"/>
      <c r="CV130" s="145"/>
      <c r="CW130" s="145"/>
      <c r="CX130" s="145"/>
      <c r="CY130" s="145"/>
      <c r="CZ130" s="145">
        <f t="shared" si="32"/>
        <v>0</v>
      </c>
      <c r="DA130" s="147">
        <f t="shared" si="26"/>
        <v>0</v>
      </c>
    </row>
    <row r="131" spans="1:105" s="144" customFormat="1" ht="17.25" customHeight="1">
      <c r="A131" s="258" t="s">
        <v>169</v>
      </c>
      <c r="B131" s="123">
        <v>0</v>
      </c>
      <c r="C131" s="123">
        <v>0</v>
      </c>
      <c r="D131" s="123"/>
      <c r="E131" s="123">
        <v>0</v>
      </c>
      <c r="F131" s="123"/>
      <c r="G131" s="123">
        <v>18155.039999999106</v>
      </c>
      <c r="H131" s="123">
        <v>4597580</v>
      </c>
      <c r="I131" s="123">
        <v>12271224</v>
      </c>
      <c r="J131" s="123">
        <v>46800</v>
      </c>
      <c r="K131" s="123">
        <f t="shared" si="34"/>
        <v>16915604</v>
      </c>
      <c r="L131" s="123"/>
      <c r="M131" s="123"/>
      <c r="N131" s="123"/>
      <c r="O131" s="123">
        <f>'2020'!Q134-'[3]Лист1'!P129</f>
        <v>0</v>
      </c>
      <c r="P131" s="123">
        <f>'2020'!R134-'[3]Лист1'!Q129</f>
        <v>0</v>
      </c>
      <c r="Q131" s="123">
        <f>'2020'!S134-'[3]Лист1'!R129</f>
        <v>0</v>
      </c>
      <c r="R131" s="123">
        <f>'2020'!T134-'[3]Лист1'!S129</f>
        <v>0</v>
      </c>
      <c r="S131" s="123">
        <f>'2020'!U134-'[3]Лист1'!T129</f>
        <v>0</v>
      </c>
      <c r="T131" s="123">
        <f>'2020'!V134-'[3]Лист1'!U129</f>
        <v>0</v>
      </c>
      <c r="U131" s="123">
        <f>'2020'!W134-'[3]Лист1'!V129</f>
        <v>0</v>
      </c>
      <c r="V131" s="123">
        <f>'2020'!X134-'[3]Лист1'!W129</f>
        <v>0</v>
      </c>
      <c r="W131" s="123">
        <f>'2020'!Y134-'[3]Лист1'!X129</f>
        <v>0</v>
      </c>
      <c r="X131" s="123">
        <f>'2020'!Z134-'[3]Лист1'!Y129</f>
        <v>-186130</v>
      </c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40">
        <f t="shared" si="27"/>
        <v>-186130</v>
      </c>
      <c r="AN131" s="140">
        <f t="shared" si="28"/>
        <v>4783710</v>
      </c>
      <c r="AO131" s="140"/>
      <c r="AP131" s="140"/>
      <c r="AQ131" s="140">
        <v>0</v>
      </c>
      <c r="AR131" s="140">
        <v>0</v>
      </c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>
        <f t="shared" si="29"/>
        <v>0</v>
      </c>
      <c r="BH131" s="140">
        <f t="shared" si="23"/>
        <v>12271224</v>
      </c>
      <c r="BI131" s="140"/>
      <c r="BJ131" s="140"/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  <c r="BV131" s="140"/>
      <c r="BW131" s="140"/>
      <c r="BX131" s="140"/>
      <c r="BY131" s="140"/>
      <c r="BZ131" s="140"/>
      <c r="CA131" s="140">
        <f t="shared" si="30"/>
        <v>0</v>
      </c>
      <c r="CB131" s="140">
        <f t="shared" si="24"/>
        <v>18155.039999999106</v>
      </c>
      <c r="CC131" s="140">
        <f t="shared" si="35"/>
        <v>-186130</v>
      </c>
      <c r="CD131" s="140">
        <f t="shared" si="35"/>
        <v>17073089.04</v>
      </c>
      <c r="CE131" s="141"/>
      <c r="CF131" s="142">
        <f t="shared" si="31"/>
        <v>16915604</v>
      </c>
      <c r="CG131" s="143">
        <f t="shared" si="36"/>
        <v>16933759.04</v>
      </c>
      <c r="CJ131" s="145"/>
      <c r="CK131" s="145"/>
      <c r="CL131" s="145"/>
      <c r="CM131" s="145"/>
      <c r="CN131" s="145"/>
      <c r="CO131" s="145"/>
      <c r="CP131" s="145"/>
      <c r="CQ131" s="145"/>
      <c r="CR131" s="145"/>
      <c r="CS131" s="145"/>
      <c r="CT131" s="145"/>
      <c r="CU131" s="145"/>
      <c r="CV131" s="145"/>
      <c r="CW131" s="145"/>
      <c r="CX131" s="145"/>
      <c r="CY131" s="145"/>
      <c r="CZ131" s="145">
        <f t="shared" si="32"/>
        <v>0</v>
      </c>
      <c r="DA131" s="147">
        <f t="shared" si="26"/>
        <v>0</v>
      </c>
    </row>
    <row r="132" spans="1:105" s="149" customFormat="1" ht="12.75">
      <c r="A132" s="259" t="s">
        <v>170</v>
      </c>
      <c r="B132" s="123">
        <v>0</v>
      </c>
      <c r="C132" s="123">
        <v>0</v>
      </c>
      <c r="D132" s="123"/>
      <c r="E132" s="123">
        <v>0</v>
      </c>
      <c r="F132" s="123"/>
      <c r="G132" s="123">
        <v>0</v>
      </c>
      <c r="H132" s="123">
        <v>1480020</v>
      </c>
      <c r="I132" s="123">
        <v>4865796</v>
      </c>
      <c r="J132" s="123">
        <v>0</v>
      </c>
      <c r="K132" s="123">
        <f t="shared" si="34"/>
        <v>6345816</v>
      </c>
      <c r="L132" s="123"/>
      <c r="M132" s="123"/>
      <c r="N132" s="123"/>
      <c r="O132" s="123">
        <f>'2020'!Q135-'[3]Лист1'!P130</f>
        <v>0</v>
      </c>
      <c r="P132" s="123">
        <f>'2020'!R135-'[3]Лист1'!Q130</f>
        <v>0</v>
      </c>
      <c r="Q132" s="123">
        <f>'2020'!S135-'[3]Лист1'!R130</f>
        <v>0</v>
      </c>
      <c r="R132" s="123">
        <f>'2020'!T135-'[3]Лист1'!S130</f>
        <v>0</v>
      </c>
      <c r="S132" s="123">
        <f>'2020'!U135-'[3]Лист1'!T130</f>
        <v>0</v>
      </c>
      <c r="T132" s="123">
        <f>'2020'!V135-'[3]Лист1'!U130</f>
        <v>0</v>
      </c>
      <c r="U132" s="123">
        <f>'2020'!W135-'[3]Лист1'!V130</f>
        <v>0</v>
      </c>
      <c r="V132" s="123">
        <f>'2020'!X135-'[3]Лист1'!W130</f>
        <v>0</v>
      </c>
      <c r="W132" s="123">
        <f>'2020'!Y135-'[3]Лист1'!X130</f>
        <v>0</v>
      </c>
      <c r="X132" s="123">
        <f>'2020'!Z135-'[3]Лист1'!Y130</f>
        <v>-27970.21</v>
      </c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40">
        <f t="shared" si="27"/>
        <v>-27970.21</v>
      </c>
      <c r="AN132" s="140">
        <f t="shared" si="28"/>
        <v>1507990.21</v>
      </c>
      <c r="AO132" s="140"/>
      <c r="AP132" s="140"/>
      <c r="AQ132" s="140">
        <v>0</v>
      </c>
      <c r="AR132" s="140">
        <v>0</v>
      </c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>
        <f t="shared" si="29"/>
        <v>0</v>
      </c>
      <c r="BH132" s="140">
        <f t="shared" si="23"/>
        <v>4865796</v>
      </c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>
        <f t="shared" si="30"/>
        <v>0</v>
      </c>
      <c r="CB132" s="140">
        <f t="shared" si="24"/>
        <v>0</v>
      </c>
      <c r="CC132" s="140">
        <f t="shared" si="35"/>
        <v>-27970.21</v>
      </c>
      <c r="CD132" s="140">
        <f t="shared" si="35"/>
        <v>6373786.21</v>
      </c>
      <c r="CE132" s="141"/>
      <c r="CF132" s="142">
        <f t="shared" si="31"/>
        <v>6345816</v>
      </c>
      <c r="CG132" s="143">
        <f t="shared" si="36"/>
        <v>6345816</v>
      </c>
      <c r="CH132" s="144"/>
      <c r="CI132" s="144"/>
      <c r="CJ132" s="145"/>
      <c r="CK132" s="145"/>
      <c r="CL132" s="145"/>
      <c r="CM132" s="145"/>
      <c r="CN132" s="145"/>
      <c r="CO132" s="145"/>
      <c r="CP132" s="145"/>
      <c r="CQ132" s="145"/>
      <c r="CR132" s="145"/>
      <c r="CS132" s="145"/>
      <c r="CT132" s="145"/>
      <c r="CU132" s="145"/>
      <c r="CV132" s="145"/>
      <c r="CW132" s="145"/>
      <c r="CX132" s="145"/>
      <c r="CY132" s="145"/>
      <c r="CZ132" s="145">
        <f t="shared" si="32"/>
        <v>0</v>
      </c>
      <c r="DA132" s="147">
        <f t="shared" si="26"/>
        <v>0</v>
      </c>
    </row>
    <row r="133" spans="1:105" s="166" customFormat="1" ht="15.75" customHeight="1">
      <c r="A133" s="260" t="s">
        <v>171</v>
      </c>
      <c r="B133" s="123">
        <v>0</v>
      </c>
      <c r="C133" s="123">
        <v>0</v>
      </c>
      <c r="D133" s="123"/>
      <c r="E133" s="123">
        <v>0</v>
      </c>
      <c r="F133" s="123"/>
      <c r="G133" s="123">
        <v>1897.5</v>
      </c>
      <c r="H133" s="123">
        <v>4920230</v>
      </c>
      <c r="I133" s="123">
        <v>12587436</v>
      </c>
      <c r="J133" s="123">
        <v>70200</v>
      </c>
      <c r="K133" s="123">
        <f>H133+I133+J133</f>
        <v>17577866</v>
      </c>
      <c r="L133" s="123"/>
      <c r="M133" s="123"/>
      <c r="N133" s="123"/>
      <c r="O133" s="123">
        <f>'2020'!Q136-'[3]Лист1'!P131</f>
        <v>0</v>
      </c>
      <c r="P133" s="123">
        <f>'2020'!R136-'[3]Лист1'!Q131</f>
        <v>0</v>
      </c>
      <c r="Q133" s="123">
        <f>'2020'!S136-'[3]Лист1'!R131</f>
        <v>0</v>
      </c>
      <c r="R133" s="123">
        <f>'2020'!T136-'[3]Лист1'!S131</f>
        <v>0</v>
      </c>
      <c r="S133" s="123">
        <f>'2020'!U136-'[3]Лист1'!T131</f>
        <v>0</v>
      </c>
      <c r="T133" s="123">
        <f>'2020'!V136-'[3]Лист1'!U131</f>
        <v>0</v>
      </c>
      <c r="U133" s="123">
        <f>'2020'!W136-'[3]Лист1'!V131</f>
        <v>0</v>
      </c>
      <c r="V133" s="123">
        <f>'2020'!X136-'[3]Лист1'!W131</f>
        <v>0</v>
      </c>
      <c r="W133" s="123">
        <f>'2020'!Y136-'[3]Лист1'!X131</f>
        <v>0</v>
      </c>
      <c r="X133" s="123">
        <f>'2020'!Z136-'[3]Лист1'!Y131</f>
        <v>0</v>
      </c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40">
        <f t="shared" si="27"/>
        <v>0</v>
      </c>
      <c r="AN133" s="140">
        <f t="shared" si="28"/>
        <v>4920230</v>
      </c>
      <c r="AO133" s="140"/>
      <c r="AP133" s="140"/>
      <c r="AQ133" s="140">
        <v>0</v>
      </c>
      <c r="AR133" s="140">
        <v>0</v>
      </c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>
        <f t="shared" si="29"/>
        <v>0</v>
      </c>
      <c r="BH133" s="140">
        <f t="shared" si="23"/>
        <v>12587436</v>
      </c>
      <c r="BI133" s="140"/>
      <c r="BJ133" s="140"/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0"/>
      <c r="BW133" s="140"/>
      <c r="BX133" s="140"/>
      <c r="BY133" s="140"/>
      <c r="BZ133" s="140"/>
      <c r="CA133" s="140">
        <f t="shared" si="30"/>
        <v>0</v>
      </c>
      <c r="CB133" s="140">
        <f t="shared" si="24"/>
        <v>1897.5</v>
      </c>
      <c r="CC133" s="140">
        <f t="shared" si="35"/>
        <v>0</v>
      </c>
      <c r="CD133" s="140">
        <f t="shared" si="35"/>
        <v>17509563.5</v>
      </c>
      <c r="CE133" s="141"/>
      <c r="CF133" s="142">
        <f t="shared" si="31"/>
        <v>17577866</v>
      </c>
      <c r="CG133" s="143">
        <f t="shared" si="36"/>
        <v>17579763.5</v>
      </c>
      <c r="CH133" s="144"/>
      <c r="CI133" s="144"/>
      <c r="CJ133" s="145"/>
      <c r="CK133" s="145"/>
      <c r="CL133" s="145"/>
      <c r="CM133" s="145"/>
      <c r="CN133" s="145"/>
      <c r="CO133" s="145"/>
      <c r="CP133" s="145"/>
      <c r="CQ133" s="145"/>
      <c r="CR133" s="145"/>
      <c r="CS133" s="145"/>
      <c r="CT133" s="145"/>
      <c r="CU133" s="145"/>
      <c r="CV133" s="145"/>
      <c r="CW133" s="145"/>
      <c r="CX133" s="145"/>
      <c r="CY133" s="145"/>
      <c r="CZ133" s="145">
        <f t="shared" si="32"/>
        <v>0</v>
      </c>
      <c r="DA133" s="147">
        <f t="shared" si="26"/>
        <v>0</v>
      </c>
    </row>
    <row r="134" spans="1:105" s="144" customFormat="1" ht="12.75">
      <c r="A134" s="261" t="s">
        <v>172</v>
      </c>
      <c r="B134" s="123">
        <v>0</v>
      </c>
      <c r="C134" s="123">
        <v>10000</v>
      </c>
      <c r="D134" s="123"/>
      <c r="E134" s="123">
        <v>0</v>
      </c>
      <c r="F134" s="123"/>
      <c r="G134" s="123">
        <v>0</v>
      </c>
      <c r="H134" s="123">
        <v>463310</v>
      </c>
      <c r="I134" s="123">
        <v>2921620</v>
      </c>
      <c r="J134" s="123">
        <v>0</v>
      </c>
      <c r="K134" s="123">
        <f>SUM(H134:J134)</f>
        <v>3384930</v>
      </c>
      <c r="L134" s="123"/>
      <c r="M134" s="123"/>
      <c r="N134" s="123"/>
      <c r="O134" s="123">
        <f>'2020'!Q137-'[3]Лист1'!P132</f>
        <v>0</v>
      </c>
      <c r="P134" s="123">
        <f>'2020'!R137-'[3]Лист1'!Q132</f>
        <v>0</v>
      </c>
      <c r="Q134" s="123">
        <f>'2020'!S137-'[3]Лист1'!R132</f>
        <v>-294.64</v>
      </c>
      <c r="R134" s="123">
        <f>'2020'!T137-'[3]Лист1'!S132</f>
        <v>0</v>
      </c>
      <c r="S134" s="123">
        <f>'2020'!U137-'[3]Лист1'!T132</f>
        <v>0</v>
      </c>
      <c r="T134" s="123">
        <f>'2020'!V137-'[3]Лист1'!U132</f>
        <v>0</v>
      </c>
      <c r="U134" s="123">
        <f>'2020'!W137-'[3]Лист1'!V132</f>
        <v>-188997.42</v>
      </c>
      <c r="V134" s="123">
        <f>'2020'!X137-'[3]Лист1'!W132</f>
        <v>-6853.1</v>
      </c>
      <c r="W134" s="123">
        <f>'2020'!Y137-'[3]Лист1'!X132</f>
        <v>0</v>
      </c>
      <c r="X134" s="123">
        <f>'2020'!Z137-'[3]Лист1'!Y132</f>
        <v>0</v>
      </c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40">
        <f t="shared" si="27"/>
        <v>-196145.16000000003</v>
      </c>
      <c r="AN134" s="140">
        <f t="shared" si="28"/>
        <v>659455.16</v>
      </c>
      <c r="AO134" s="140"/>
      <c r="AP134" s="140"/>
      <c r="AQ134" s="140">
        <v>0</v>
      </c>
      <c r="AR134" s="140">
        <v>0</v>
      </c>
      <c r="AS134" s="140"/>
      <c r="AT134" s="140"/>
      <c r="AU134" s="140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0">
        <f t="shared" si="29"/>
        <v>0</v>
      </c>
      <c r="BH134" s="140">
        <f t="shared" si="23"/>
        <v>2921620</v>
      </c>
      <c r="BI134" s="140"/>
      <c r="BJ134" s="140"/>
      <c r="BK134" s="140"/>
      <c r="BL134" s="140"/>
      <c r="BM134" s="140"/>
      <c r="BN134" s="140"/>
      <c r="BO134" s="140"/>
      <c r="BP134" s="140"/>
      <c r="BQ134" s="140"/>
      <c r="BR134" s="140"/>
      <c r="BS134" s="140"/>
      <c r="BT134" s="140"/>
      <c r="BU134" s="140"/>
      <c r="BV134" s="140"/>
      <c r="BW134" s="140"/>
      <c r="BX134" s="140"/>
      <c r="BY134" s="140"/>
      <c r="BZ134" s="140"/>
      <c r="CA134" s="140">
        <f t="shared" si="30"/>
        <v>0</v>
      </c>
      <c r="CB134" s="140">
        <f t="shared" si="24"/>
        <v>0</v>
      </c>
      <c r="CC134" s="140">
        <f t="shared" si="35"/>
        <v>-196145.16000000003</v>
      </c>
      <c r="CD134" s="140">
        <f t="shared" si="35"/>
        <v>3581075.16</v>
      </c>
      <c r="CE134" s="141"/>
      <c r="CF134" s="142">
        <f t="shared" si="31"/>
        <v>3384930</v>
      </c>
      <c r="CG134" s="143">
        <f t="shared" si="36"/>
        <v>3394930</v>
      </c>
      <c r="CJ134" s="145"/>
      <c r="CK134" s="145"/>
      <c r="CL134" s="145"/>
      <c r="CM134" s="145"/>
      <c r="CN134" s="145"/>
      <c r="CO134" s="145"/>
      <c r="CP134" s="145"/>
      <c r="CQ134" s="145"/>
      <c r="CR134" s="145"/>
      <c r="CS134" s="145"/>
      <c r="CT134" s="145"/>
      <c r="CU134" s="145"/>
      <c r="CV134" s="145"/>
      <c r="CW134" s="145"/>
      <c r="CX134" s="145"/>
      <c r="CY134" s="145"/>
      <c r="CZ134" s="145">
        <f t="shared" si="32"/>
        <v>0</v>
      </c>
      <c r="DA134" s="147">
        <f t="shared" si="26"/>
        <v>0</v>
      </c>
    </row>
    <row r="135" spans="1:105" s="144" customFormat="1" ht="12.75">
      <c r="A135" s="258" t="s">
        <v>175</v>
      </c>
      <c r="B135" s="123">
        <v>0</v>
      </c>
      <c r="C135" s="123">
        <v>0</v>
      </c>
      <c r="D135" s="123"/>
      <c r="E135" s="123">
        <v>0</v>
      </c>
      <c r="F135" s="123"/>
      <c r="G135" s="123">
        <v>93904.16999999993</v>
      </c>
      <c r="H135" s="123">
        <v>2812570</v>
      </c>
      <c r="I135" s="123">
        <v>10746920</v>
      </c>
      <c r="J135" s="123">
        <v>70200</v>
      </c>
      <c r="K135" s="123">
        <f>SUM(H135:J135)</f>
        <v>13629690</v>
      </c>
      <c r="L135" s="123"/>
      <c r="M135" s="123"/>
      <c r="N135" s="123"/>
      <c r="O135" s="123">
        <f>'2020'!Q138-'[3]Лист1'!P133</f>
        <v>0</v>
      </c>
      <c r="P135" s="123">
        <f>'2020'!R138-'[3]Лист1'!Q133</f>
        <v>0</v>
      </c>
      <c r="Q135" s="123">
        <f>'2020'!S138-'[3]Лист1'!R133</f>
        <v>0</v>
      </c>
      <c r="R135" s="123">
        <f>'2020'!T138-'[3]Лист1'!S133</f>
        <v>0</v>
      </c>
      <c r="S135" s="123">
        <f>'2020'!U138-'[3]Лист1'!T133</f>
        <v>0</v>
      </c>
      <c r="T135" s="123">
        <f>'2020'!V138-'[3]Лист1'!U133</f>
        <v>0</v>
      </c>
      <c r="U135" s="123">
        <f>'2020'!W138-'[3]Лист1'!V133</f>
        <v>0</v>
      </c>
      <c r="V135" s="123">
        <f>'2020'!X138-'[3]Лист1'!W133</f>
        <v>0</v>
      </c>
      <c r="W135" s="123">
        <f>'2020'!Y138-'[3]Лист1'!X133</f>
        <v>0</v>
      </c>
      <c r="X135" s="123">
        <f>'2020'!Z138-'[3]Лист1'!Y133</f>
        <v>-286832.93</v>
      </c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40">
        <f t="shared" si="27"/>
        <v>-286832.93</v>
      </c>
      <c r="AN135" s="140">
        <f t="shared" si="28"/>
        <v>3099402.93</v>
      </c>
      <c r="AO135" s="140"/>
      <c r="AP135" s="140"/>
      <c r="AQ135" s="140">
        <v>0</v>
      </c>
      <c r="AR135" s="140">
        <v>0</v>
      </c>
      <c r="AS135" s="140"/>
      <c r="AT135" s="140"/>
      <c r="AU135" s="140"/>
      <c r="AV135" s="140"/>
      <c r="AW135" s="140"/>
      <c r="AX135" s="140"/>
      <c r="AY135" s="140"/>
      <c r="AZ135" s="140"/>
      <c r="BA135" s="140"/>
      <c r="BB135" s="140"/>
      <c r="BC135" s="140"/>
      <c r="BD135" s="140"/>
      <c r="BE135" s="140"/>
      <c r="BF135" s="140"/>
      <c r="BG135" s="140">
        <f t="shared" si="29"/>
        <v>0</v>
      </c>
      <c r="BH135" s="140">
        <f t="shared" si="23"/>
        <v>10746920</v>
      </c>
      <c r="BI135" s="140"/>
      <c r="BJ135" s="140"/>
      <c r="BK135" s="140"/>
      <c r="BL135" s="140"/>
      <c r="BM135" s="140"/>
      <c r="BN135" s="140"/>
      <c r="BO135" s="140"/>
      <c r="BP135" s="140"/>
      <c r="BQ135" s="140"/>
      <c r="BR135" s="140"/>
      <c r="BS135" s="140"/>
      <c r="BT135" s="140"/>
      <c r="BU135" s="140"/>
      <c r="BV135" s="140"/>
      <c r="BW135" s="140"/>
      <c r="BX135" s="140"/>
      <c r="BY135" s="140"/>
      <c r="BZ135" s="140"/>
      <c r="CA135" s="140">
        <f t="shared" si="30"/>
        <v>0</v>
      </c>
      <c r="CB135" s="140">
        <f t="shared" si="24"/>
        <v>93904.16999999993</v>
      </c>
      <c r="CC135" s="140">
        <f t="shared" si="35"/>
        <v>-286832.93</v>
      </c>
      <c r="CD135" s="140">
        <f t="shared" si="35"/>
        <v>13940227.1</v>
      </c>
      <c r="CE135" s="141"/>
      <c r="CF135" s="142">
        <f t="shared" si="31"/>
        <v>13629690</v>
      </c>
      <c r="CG135" s="143">
        <f t="shared" si="36"/>
        <v>13723594.17</v>
      </c>
      <c r="CJ135" s="145"/>
      <c r="CK135" s="145"/>
      <c r="CL135" s="145"/>
      <c r="CM135" s="145"/>
      <c r="CN135" s="145"/>
      <c r="CO135" s="145"/>
      <c r="CP135" s="145"/>
      <c r="CQ135" s="145"/>
      <c r="CR135" s="145"/>
      <c r="CS135" s="145"/>
      <c r="CT135" s="145"/>
      <c r="CU135" s="145"/>
      <c r="CV135" s="145"/>
      <c r="CW135" s="145"/>
      <c r="CX135" s="145"/>
      <c r="CY135" s="145"/>
      <c r="CZ135" s="145">
        <f t="shared" si="32"/>
        <v>0</v>
      </c>
      <c r="DA135" s="147">
        <f t="shared" si="26"/>
        <v>0</v>
      </c>
    </row>
    <row r="136" spans="1:105" s="144" customFormat="1" ht="12.75">
      <c r="A136" s="258" t="s">
        <v>176</v>
      </c>
      <c r="B136" s="123">
        <v>0</v>
      </c>
      <c r="C136" s="123">
        <v>0</v>
      </c>
      <c r="D136" s="123"/>
      <c r="E136" s="123">
        <v>0</v>
      </c>
      <c r="F136" s="123"/>
      <c r="G136" s="123">
        <v>9907</v>
      </c>
      <c r="H136" s="123">
        <v>2567070</v>
      </c>
      <c r="I136" s="123">
        <v>10379918</v>
      </c>
      <c r="J136" s="123">
        <v>46800</v>
      </c>
      <c r="K136" s="123">
        <f>SUM(H136:J136)</f>
        <v>12993788</v>
      </c>
      <c r="L136" s="123"/>
      <c r="M136" s="123"/>
      <c r="N136" s="123"/>
      <c r="O136" s="123">
        <f>'2020'!Q139-'[3]Лист1'!P134</f>
        <v>0</v>
      </c>
      <c r="P136" s="123">
        <f>'2020'!R139-'[3]Лист1'!Q134</f>
        <v>0</v>
      </c>
      <c r="Q136" s="123">
        <f>'2020'!S139-'[3]Лист1'!R134</f>
        <v>-1305.11</v>
      </c>
      <c r="R136" s="123">
        <f>'2020'!T139-'[3]Лист1'!S134</f>
        <v>0</v>
      </c>
      <c r="S136" s="123">
        <f>'2020'!U139-'[3]Лист1'!T134</f>
        <v>0</v>
      </c>
      <c r="T136" s="123">
        <f>'2020'!V139-'[3]Лист1'!U134</f>
        <v>0</v>
      </c>
      <c r="U136" s="123">
        <f>'2020'!W139-'[3]Лист1'!V134</f>
        <v>-176212.24</v>
      </c>
      <c r="V136" s="123">
        <f>'2020'!X139-'[3]Лист1'!W134</f>
        <v>0</v>
      </c>
      <c r="W136" s="123">
        <f>'2020'!Y139-'[3]Лист1'!X134</f>
        <v>0</v>
      </c>
      <c r="X136" s="123">
        <f>'2020'!Z139-'[3]Лист1'!Y134</f>
        <v>-14003.4</v>
      </c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40">
        <f t="shared" si="27"/>
        <v>-191520.74999999997</v>
      </c>
      <c r="AN136" s="140">
        <f t="shared" si="28"/>
        <v>2758590.75</v>
      </c>
      <c r="AO136" s="140"/>
      <c r="AP136" s="140"/>
      <c r="AQ136" s="140">
        <v>0</v>
      </c>
      <c r="AR136" s="140">
        <v>0</v>
      </c>
      <c r="AS136" s="140"/>
      <c r="AT136" s="140"/>
      <c r="AU136" s="140"/>
      <c r="AV136" s="140"/>
      <c r="AW136" s="140"/>
      <c r="AX136" s="140"/>
      <c r="AY136" s="140"/>
      <c r="AZ136" s="140"/>
      <c r="BA136" s="140"/>
      <c r="BB136" s="140"/>
      <c r="BC136" s="140"/>
      <c r="BD136" s="140"/>
      <c r="BE136" s="140"/>
      <c r="BF136" s="140"/>
      <c r="BG136" s="140">
        <f t="shared" si="29"/>
        <v>0</v>
      </c>
      <c r="BH136" s="140">
        <f t="shared" si="23"/>
        <v>10379918</v>
      </c>
      <c r="BI136" s="140"/>
      <c r="BJ136" s="140"/>
      <c r="BK136" s="140"/>
      <c r="BL136" s="140"/>
      <c r="BM136" s="140"/>
      <c r="BN136" s="140"/>
      <c r="BO136" s="140"/>
      <c r="BP136" s="140"/>
      <c r="BQ136" s="140"/>
      <c r="BR136" s="140"/>
      <c r="BS136" s="140"/>
      <c r="BT136" s="140"/>
      <c r="BU136" s="140"/>
      <c r="BV136" s="140"/>
      <c r="BW136" s="140"/>
      <c r="BX136" s="140"/>
      <c r="BY136" s="140"/>
      <c r="BZ136" s="140"/>
      <c r="CA136" s="140">
        <f t="shared" si="30"/>
        <v>0</v>
      </c>
      <c r="CB136" s="140">
        <f t="shared" si="24"/>
        <v>9907</v>
      </c>
      <c r="CC136" s="140">
        <f t="shared" si="35"/>
        <v>-191520.74999999997</v>
      </c>
      <c r="CD136" s="140">
        <f t="shared" si="35"/>
        <v>13148415.75</v>
      </c>
      <c r="CE136" s="141"/>
      <c r="CF136" s="142">
        <f t="shared" si="31"/>
        <v>12993788</v>
      </c>
      <c r="CG136" s="143">
        <f t="shared" si="36"/>
        <v>13003695</v>
      </c>
      <c r="CJ136" s="145"/>
      <c r="CK136" s="145"/>
      <c r="CL136" s="145"/>
      <c r="CM136" s="145"/>
      <c r="CN136" s="145"/>
      <c r="CO136" s="145"/>
      <c r="CP136" s="145"/>
      <c r="CQ136" s="145"/>
      <c r="CR136" s="145"/>
      <c r="CS136" s="145"/>
      <c r="CT136" s="145"/>
      <c r="CU136" s="145"/>
      <c r="CV136" s="145"/>
      <c r="CW136" s="145"/>
      <c r="CX136" s="145"/>
      <c r="CY136" s="145"/>
      <c r="CZ136" s="145">
        <f t="shared" si="32"/>
        <v>0</v>
      </c>
      <c r="DA136" s="147">
        <f t="shared" si="26"/>
        <v>0</v>
      </c>
    </row>
    <row r="137" spans="1:105" s="144" customFormat="1" ht="12" customHeight="1">
      <c r="A137" s="256" t="s">
        <v>180</v>
      </c>
      <c r="B137" s="123">
        <v>0</v>
      </c>
      <c r="C137" s="123">
        <v>0</v>
      </c>
      <c r="D137" s="123"/>
      <c r="E137" s="123">
        <v>0</v>
      </c>
      <c r="F137" s="123"/>
      <c r="G137" s="123">
        <v>6167</v>
      </c>
      <c r="H137" s="123">
        <v>5565160</v>
      </c>
      <c r="I137" s="123">
        <v>12773099.999999998</v>
      </c>
      <c r="J137" s="123">
        <v>23400</v>
      </c>
      <c r="K137" s="123">
        <f>SUM(H137:J137)</f>
        <v>18361660</v>
      </c>
      <c r="L137" s="123"/>
      <c r="M137" s="123"/>
      <c r="N137" s="123"/>
      <c r="O137" s="123">
        <f>'2020'!Q140-'[3]Лист1'!P135</f>
        <v>0</v>
      </c>
      <c r="P137" s="123">
        <f>'2020'!R140-'[3]Лист1'!Q135</f>
        <v>0</v>
      </c>
      <c r="Q137" s="123">
        <f>'2020'!S140-'[3]Лист1'!R135</f>
        <v>-1350</v>
      </c>
      <c r="R137" s="123">
        <f>'2020'!T140-'[3]Лист1'!S135</f>
        <v>0</v>
      </c>
      <c r="S137" s="123">
        <f>'2020'!U140-'[3]Лист1'!T135</f>
        <v>-6729.76</v>
      </c>
      <c r="T137" s="123">
        <f>'2020'!V140-'[3]Лист1'!U135</f>
        <v>0</v>
      </c>
      <c r="U137" s="123">
        <f>'2020'!W140-'[3]Лист1'!V135</f>
        <v>-360873.03</v>
      </c>
      <c r="V137" s="123">
        <f>'2020'!X140-'[3]Лист1'!W135</f>
        <v>0</v>
      </c>
      <c r="W137" s="123">
        <f>'2020'!Y140-'[3]Лист1'!X135</f>
        <v>0</v>
      </c>
      <c r="X137" s="123">
        <f>'2020'!Z140-'[3]Лист1'!Y135</f>
        <v>-945368.21</v>
      </c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40">
        <f t="shared" si="27"/>
        <v>-1314321</v>
      </c>
      <c r="AN137" s="140">
        <f t="shared" si="28"/>
        <v>6879481</v>
      </c>
      <c r="AO137" s="140"/>
      <c r="AP137" s="140"/>
      <c r="AQ137" s="140">
        <v>0</v>
      </c>
      <c r="AR137" s="140">
        <v>0</v>
      </c>
      <c r="AS137" s="140"/>
      <c r="AT137" s="140"/>
      <c r="AU137" s="140"/>
      <c r="AV137" s="140"/>
      <c r="AW137" s="140"/>
      <c r="AX137" s="140"/>
      <c r="AY137" s="140"/>
      <c r="AZ137" s="140"/>
      <c r="BA137" s="140"/>
      <c r="BB137" s="140"/>
      <c r="BC137" s="140"/>
      <c r="BD137" s="140"/>
      <c r="BE137" s="140"/>
      <c r="BF137" s="140"/>
      <c r="BG137" s="140">
        <f t="shared" si="29"/>
        <v>0</v>
      </c>
      <c r="BH137" s="140">
        <f t="shared" si="23"/>
        <v>12773099.999999998</v>
      </c>
      <c r="BI137" s="140"/>
      <c r="BJ137" s="140"/>
      <c r="BK137" s="140"/>
      <c r="BL137" s="140"/>
      <c r="BM137" s="140"/>
      <c r="BN137" s="140"/>
      <c r="BO137" s="140"/>
      <c r="BP137" s="140"/>
      <c r="BQ137" s="140"/>
      <c r="BR137" s="140"/>
      <c r="BS137" s="140"/>
      <c r="BT137" s="140"/>
      <c r="BU137" s="140"/>
      <c r="BV137" s="140"/>
      <c r="BW137" s="140"/>
      <c r="BX137" s="140"/>
      <c r="BY137" s="140"/>
      <c r="BZ137" s="140"/>
      <c r="CA137" s="140">
        <f t="shared" si="30"/>
        <v>0</v>
      </c>
      <c r="CB137" s="140">
        <f t="shared" si="24"/>
        <v>6167</v>
      </c>
      <c r="CC137" s="140">
        <f t="shared" si="35"/>
        <v>-1314321</v>
      </c>
      <c r="CD137" s="140">
        <f t="shared" si="35"/>
        <v>19658748</v>
      </c>
      <c r="CE137" s="141"/>
      <c r="CF137" s="142">
        <f t="shared" si="31"/>
        <v>18361660</v>
      </c>
      <c r="CG137" s="143">
        <f t="shared" si="36"/>
        <v>18367827</v>
      </c>
      <c r="CJ137" s="145"/>
      <c r="CK137" s="145"/>
      <c r="CL137" s="145"/>
      <c r="CM137" s="145"/>
      <c r="CN137" s="145"/>
      <c r="CO137" s="145"/>
      <c r="CP137" s="145"/>
      <c r="CQ137" s="145"/>
      <c r="CR137" s="145"/>
      <c r="CS137" s="145"/>
      <c r="CT137" s="145"/>
      <c r="CU137" s="145"/>
      <c r="CV137" s="145"/>
      <c r="CW137" s="145"/>
      <c r="CX137" s="145"/>
      <c r="CY137" s="145"/>
      <c r="CZ137" s="145">
        <f t="shared" si="32"/>
        <v>0</v>
      </c>
      <c r="DA137" s="147">
        <f t="shared" si="26"/>
        <v>0</v>
      </c>
    </row>
    <row r="138" spans="1:105" s="144" customFormat="1" ht="12.75">
      <c r="A138" s="256" t="s">
        <v>182</v>
      </c>
      <c r="B138" s="123">
        <v>0</v>
      </c>
      <c r="C138" s="123">
        <v>0</v>
      </c>
      <c r="D138" s="123"/>
      <c r="E138" s="123">
        <v>0</v>
      </c>
      <c r="F138" s="123"/>
      <c r="G138" s="123">
        <v>23321.45999999903</v>
      </c>
      <c r="H138" s="123">
        <v>5508730</v>
      </c>
      <c r="I138" s="123">
        <v>12528509</v>
      </c>
      <c r="J138" s="123">
        <v>23400</v>
      </c>
      <c r="K138" s="123">
        <f aca="true" t="shared" si="37" ref="K138:K191">SUM(H138:J138)</f>
        <v>18060639</v>
      </c>
      <c r="L138" s="123"/>
      <c r="M138" s="123"/>
      <c r="N138" s="123"/>
      <c r="O138" s="123">
        <f>'2020'!Q141-'[3]Лист1'!P136</f>
        <v>0</v>
      </c>
      <c r="P138" s="123">
        <f>'2020'!R141-'[3]Лист1'!Q136</f>
        <v>0</v>
      </c>
      <c r="Q138" s="123">
        <f>'2020'!S141-'[3]Лист1'!R136</f>
        <v>-1449.57</v>
      </c>
      <c r="R138" s="123">
        <f>'2020'!T141-'[3]Лист1'!S136</f>
        <v>0</v>
      </c>
      <c r="S138" s="123">
        <f>'2020'!U141-'[3]Лист1'!T136</f>
        <v>0</v>
      </c>
      <c r="T138" s="123">
        <f>'2020'!V141-'[3]Лист1'!U136</f>
        <v>0</v>
      </c>
      <c r="U138" s="123">
        <f>'2020'!W141-'[3]Лист1'!V136</f>
        <v>0</v>
      </c>
      <c r="V138" s="123">
        <f>'2020'!X141-'[3]Лист1'!W136</f>
        <v>0</v>
      </c>
      <c r="W138" s="123">
        <f>'2020'!Y141-'[3]Лист1'!X136</f>
        <v>0</v>
      </c>
      <c r="X138" s="123">
        <f>'2020'!Z141-'[3]Лист1'!Y136</f>
        <v>0</v>
      </c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40">
        <f t="shared" si="27"/>
        <v>-1449.57</v>
      </c>
      <c r="AN138" s="140">
        <f t="shared" si="28"/>
        <v>5510179.57</v>
      </c>
      <c r="AO138" s="140"/>
      <c r="AP138" s="140"/>
      <c r="AQ138" s="140">
        <v>0</v>
      </c>
      <c r="AR138" s="140">
        <v>0</v>
      </c>
      <c r="AS138" s="140"/>
      <c r="AT138" s="140"/>
      <c r="AU138" s="140"/>
      <c r="AV138" s="140"/>
      <c r="AW138" s="140"/>
      <c r="AX138" s="140"/>
      <c r="AY138" s="140"/>
      <c r="AZ138" s="140"/>
      <c r="BA138" s="140"/>
      <c r="BB138" s="140"/>
      <c r="BC138" s="140"/>
      <c r="BD138" s="140"/>
      <c r="BE138" s="140"/>
      <c r="BF138" s="140"/>
      <c r="BG138" s="140">
        <f t="shared" si="29"/>
        <v>0</v>
      </c>
      <c r="BH138" s="140">
        <f t="shared" si="23"/>
        <v>12528509</v>
      </c>
      <c r="BI138" s="140"/>
      <c r="BJ138" s="140"/>
      <c r="BK138" s="140"/>
      <c r="BL138" s="140"/>
      <c r="BM138" s="140"/>
      <c r="BN138" s="140"/>
      <c r="BO138" s="140"/>
      <c r="BP138" s="140"/>
      <c r="BQ138" s="140"/>
      <c r="BR138" s="140"/>
      <c r="BS138" s="140"/>
      <c r="BT138" s="140"/>
      <c r="BU138" s="140"/>
      <c r="BV138" s="140"/>
      <c r="BW138" s="140"/>
      <c r="BX138" s="140"/>
      <c r="BY138" s="140"/>
      <c r="BZ138" s="140"/>
      <c r="CA138" s="140">
        <f t="shared" si="30"/>
        <v>0</v>
      </c>
      <c r="CB138" s="140">
        <f t="shared" si="24"/>
        <v>23321.45999999903</v>
      </c>
      <c r="CC138" s="140">
        <f t="shared" si="35"/>
        <v>-1449.57</v>
      </c>
      <c r="CD138" s="140">
        <f t="shared" si="35"/>
        <v>18062010.03</v>
      </c>
      <c r="CE138" s="141"/>
      <c r="CF138" s="142">
        <f t="shared" si="31"/>
        <v>18060639</v>
      </c>
      <c r="CG138" s="143">
        <f t="shared" si="36"/>
        <v>18083960.46</v>
      </c>
      <c r="CJ138" s="145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CU138" s="145"/>
      <c r="CV138" s="145"/>
      <c r="CW138" s="145"/>
      <c r="CX138" s="145"/>
      <c r="CY138" s="145"/>
      <c r="CZ138" s="145">
        <f t="shared" si="32"/>
        <v>0</v>
      </c>
      <c r="DA138" s="147">
        <f t="shared" si="26"/>
        <v>0</v>
      </c>
    </row>
    <row r="139" spans="1:105" s="144" customFormat="1" ht="18" customHeight="1">
      <c r="A139" s="240" t="s">
        <v>53</v>
      </c>
      <c r="B139" s="123">
        <v>0</v>
      </c>
      <c r="C139" s="123">
        <v>0</v>
      </c>
      <c r="D139" s="123"/>
      <c r="E139" s="123">
        <v>3900</v>
      </c>
      <c r="F139" s="123"/>
      <c r="G139" s="123">
        <v>880533.0800000001</v>
      </c>
      <c r="H139" s="218">
        <v>2974420</v>
      </c>
      <c r="I139" s="218">
        <v>10874648</v>
      </c>
      <c r="J139" s="123">
        <v>46800</v>
      </c>
      <c r="K139" s="123">
        <f t="shared" si="37"/>
        <v>13895868</v>
      </c>
      <c r="L139" s="123"/>
      <c r="M139" s="123"/>
      <c r="N139" s="123"/>
      <c r="O139" s="123">
        <f>'2020'!Q142-'[3]Лист1'!P137</f>
        <v>0</v>
      </c>
      <c r="P139" s="123">
        <f>'2020'!R142-'[3]Лист1'!Q137</f>
        <v>0</v>
      </c>
      <c r="Q139" s="123">
        <f>'2020'!S142-'[3]Лист1'!R137</f>
        <v>-1565.91</v>
      </c>
      <c r="R139" s="123">
        <f>'2020'!T142-'[3]Лист1'!S137</f>
        <v>0</v>
      </c>
      <c r="S139" s="123">
        <f>'2020'!U142-'[3]Лист1'!T137</f>
        <v>0</v>
      </c>
      <c r="T139" s="123">
        <f>'2020'!V142-'[3]Лист1'!U137</f>
        <v>0</v>
      </c>
      <c r="U139" s="123">
        <f>'2020'!W142-'[3]Лист1'!V137</f>
        <v>-213742.08</v>
      </c>
      <c r="V139" s="123">
        <f>'2020'!X142-'[3]Лист1'!W137</f>
        <v>-20359.44</v>
      </c>
      <c r="W139" s="123">
        <f>'2020'!Y142-'[3]Лист1'!X137</f>
        <v>0</v>
      </c>
      <c r="X139" s="123">
        <f>'2020'!Z142-'[3]Лист1'!Y137</f>
        <v>-772143.14</v>
      </c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40">
        <f t="shared" si="27"/>
        <v>-1007810.5700000001</v>
      </c>
      <c r="AN139" s="140">
        <f t="shared" si="28"/>
        <v>3982230.5700000003</v>
      </c>
      <c r="AO139" s="140"/>
      <c r="AP139" s="140"/>
      <c r="AQ139" s="140">
        <v>0</v>
      </c>
      <c r="AR139" s="140">
        <v>0</v>
      </c>
      <c r="AS139" s="140"/>
      <c r="AT139" s="140"/>
      <c r="AU139" s="140"/>
      <c r="AV139" s="140"/>
      <c r="AW139" s="140"/>
      <c r="AX139" s="140"/>
      <c r="AY139" s="140"/>
      <c r="AZ139" s="140"/>
      <c r="BA139" s="140"/>
      <c r="BB139" s="140"/>
      <c r="BC139" s="140"/>
      <c r="BD139" s="140"/>
      <c r="BE139" s="140"/>
      <c r="BF139" s="140"/>
      <c r="BG139" s="140">
        <f t="shared" si="29"/>
        <v>0</v>
      </c>
      <c r="BH139" s="140">
        <f aca="true" t="shared" si="38" ref="BH139:BH191">I139-BG139</f>
        <v>10874648</v>
      </c>
      <c r="BI139" s="140"/>
      <c r="BJ139" s="140"/>
      <c r="BK139" s="140"/>
      <c r="BL139" s="140"/>
      <c r="BM139" s="140"/>
      <c r="BN139" s="140"/>
      <c r="BO139" s="140"/>
      <c r="BP139" s="140"/>
      <c r="BQ139" s="140"/>
      <c r="BR139" s="140"/>
      <c r="BS139" s="140"/>
      <c r="BT139" s="140"/>
      <c r="BU139" s="140"/>
      <c r="BV139" s="140"/>
      <c r="BW139" s="140"/>
      <c r="BX139" s="140"/>
      <c r="BY139" s="140"/>
      <c r="BZ139" s="140"/>
      <c r="CA139" s="140">
        <f t="shared" si="30"/>
        <v>0</v>
      </c>
      <c r="CB139" s="140">
        <f aca="true" t="shared" si="39" ref="CB139:CB191">G139+M139-CA139</f>
        <v>880533.0800000001</v>
      </c>
      <c r="CC139" s="140">
        <f aca="true" t="shared" si="40" ref="CC139:CD172">AM139+BG139+CA139+AQ139</f>
        <v>-1007810.5700000001</v>
      </c>
      <c r="CD139" s="140">
        <f t="shared" si="40"/>
        <v>15737411.65</v>
      </c>
      <c r="CE139" s="141"/>
      <c r="CF139" s="142">
        <f t="shared" si="31"/>
        <v>13895868</v>
      </c>
      <c r="CG139" s="143">
        <f t="shared" si="36"/>
        <v>14780301.08</v>
      </c>
      <c r="CJ139" s="145"/>
      <c r="CK139" s="145"/>
      <c r="CL139" s="145"/>
      <c r="CM139" s="145"/>
      <c r="CN139" s="145"/>
      <c r="CO139" s="145"/>
      <c r="CP139" s="145"/>
      <c r="CQ139" s="145"/>
      <c r="CR139" s="145"/>
      <c r="CS139" s="145"/>
      <c r="CT139" s="145"/>
      <c r="CU139" s="145"/>
      <c r="CV139" s="145"/>
      <c r="CW139" s="145"/>
      <c r="CX139" s="145"/>
      <c r="CY139" s="145"/>
      <c r="CZ139" s="145">
        <f t="shared" si="32"/>
        <v>0</v>
      </c>
      <c r="DA139" s="147">
        <f aca="true" t="shared" si="41" ref="DA139:DA191">L139+D139-CZ139</f>
        <v>0</v>
      </c>
    </row>
    <row r="140" spans="1:105" s="144" customFormat="1" ht="12.75">
      <c r="A140" s="256" t="s">
        <v>188</v>
      </c>
      <c r="B140" s="123">
        <v>0</v>
      </c>
      <c r="C140" s="123">
        <v>0</v>
      </c>
      <c r="D140" s="123"/>
      <c r="E140" s="123">
        <v>0</v>
      </c>
      <c r="F140" s="123"/>
      <c r="G140" s="123">
        <v>9323.889999999665</v>
      </c>
      <c r="H140" s="123">
        <v>5840980</v>
      </c>
      <c r="I140" s="218">
        <v>12580846</v>
      </c>
      <c r="J140" s="123">
        <v>117000</v>
      </c>
      <c r="K140" s="123">
        <f t="shared" si="37"/>
        <v>18538826</v>
      </c>
      <c r="L140" s="123"/>
      <c r="M140" s="123"/>
      <c r="N140" s="123"/>
      <c r="O140" s="123">
        <f>'2020'!Q143-'[3]Лист1'!P138</f>
        <v>0</v>
      </c>
      <c r="P140" s="123">
        <f>'2020'!R143-'[3]Лист1'!Q138</f>
        <v>0</v>
      </c>
      <c r="Q140" s="123">
        <f>'2020'!S143-'[3]Лист1'!R138</f>
        <v>-124</v>
      </c>
      <c r="R140" s="123">
        <f>'2020'!T143-'[3]Лист1'!S138</f>
        <v>0</v>
      </c>
      <c r="S140" s="123">
        <f>'2020'!U143-'[3]Лист1'!T138</f>
        <v>0</v>
      </c>
      <c r="T140" s="123">
        <f>'2020'!V143-'[3]Лист1'!U138</f>
        <v>0</v>
      </c>
      <c r="U140" s="123">
        <f>'2020'!W143-'[3]Лист1'!V138</f>
        <v>0</v>
      </c>
      <c r="V140" s="123">
        <f>'2020'!X143-'[3]Лист1'!W138</f>
        <v>0</v>
      </c>
      <c r="W140" s="123">
        <f>'2020'!Y143-'[3]Лист1'!X138</f>
        <v>0</v>
      </c>
      <c r="X140" s="123">
        <f>'2020'!Z143-'[3]Лист1'!Y138</f>
        <v>0</v>
      </c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40">
        <f aca="true" t="shared" si="42" ref="AM140:AM191">SUM(O140:AL140)</f>
        <v>-124</v>
      </c>
      <c r="AN140" s="140">
        <f aca="true" t="shared" si="43" ref="AN140:AN191">H140+B140-AM140</f>
        <v>5841104</v>
      </c>
      <c r="AO140" s="140"/>
      <c r="AP140" s="140"/>
      <c r="AQ140" s="140">
        <v>0</v>
      </c>
      <c r="AR140" s="140">
        <v>0</v>
      </c>
      <c r="AS140" s="140"/>
      <c r="AT140" s="140"/>
      <c r="AU140" s="140"/>
      <c r="AV140" s="140"/>
      <c r="AW140" s="140"/>
      <c r="AX140" s="140"/>
      <c r="AY140" s="140"/>
      <c r="AZ140" s="140"/>
      <c r="BA140" s="140"/>
      <c r="BB140" s="140"/>
      <c r="BC140" s="140"/>
      <c r="BD140" s="140"/>
      <c r="BE140" s="140"/>
      <c r="BF140" s="140"/>
      <c r="BG140" s="140">
        <f aca="true" t="shared" si="44" ref="BG140:BG191">SUM(AS140:BE140)</f>
        <v>0</v>
      </c>
      <c r="BH140" s="140">
        <f t="shared" si="38"/>
        <v>12580846</v>
      </c>
      <c r="BI140" s="140"/>
      <c r="BJ140" s="140"/>
      <c r="BK140" s="140"/>
      <c r="BL140" s="140"/>
      <c r="BM140" s="140"/>
      <c r="BN140" s="140"/>
      <c r="BO140" s="140"/>
      <c r="BP140" s="140"/>
      <c r="BQ140" s="140"/>
      <c r="BR140" s="140"/>
      <c r="BS140" s="140"/>
      <c r="BT140" s="140"/>
      <c r="BU140" s="140"/>
      <c r="BV140" s="140"/>
      <c r="BW140" s="140"/>
      <c r="BX140" s="140"/>
      <c r="BY140" s="140"/>
      <c r="BZ140" s="140"/>
      <c r="CA140" s="140">
        <f aca="true" t="shared" si="45" ref="CA140:CA191">SUM(BI140:BZ140)</f>
        <v>0</v>
      </c>
      <c r="CB140" s="140">
        <f t="shared" si="39"/>
        <v>9323.889999999665</v>
      </c>
      <c r="CC140" s="140">
        <f t="shared" si="40"/>
        <v>-124</v>
      </c>
      <c r="CD140" s="140">
        <f t="shared" si="40"/>
        <v>18431273.89</v>
      </c>
      <c r="CE140" s="141"/>
      <c r="CF140" s="142">
        <f aca="true" t="shared" si="46" ref="CF140:CF191">K140+L140+M140</f>
        <v>18538826</v>
      </c>
      <c r="CG140" s="143">
        <f t="shared" si="36"/>
        <v>18548149.89</v>
      </c>
      <c r="CJ140" s="145"/>
      <c r="CK140" s="145"/>
      <c r="CL140" s="145"/>
      <c r="CM140" s="145"/>
      <c r="CN140" s="145"/>
      <c r="CO140" s="145"/>
      <c r="CP140" s="145"/>
      <c r="CQ140" s="145"/>
      <c r="CR140" s="145"/>
      <c r="CS140" s="145"/>
      <c r="CT140" s="145"/>
      <c r="CU140" s="145"/>
      <c r="CV140" s="145"/>
      <c r="CW140" s="145"/>
      <c r="CX140" s="145"/>
      <c r="CY140" s="145"/>
      <c r="CZ140" s="145">
        <f aca="true" t="shared" si="47" ref="CZ140:CZ191">SUM(CJ140:CY140)</f>
        <v>0</v>
      </c>
      <c r="DA140" s="147">
        <f t="shared" si="41"/>
        <v>0</v>
      </c>
    </row>
    <row r="141" spans="1:105" s="144" customFormat="1" ht="14.25" customHeight="1">
      <c r="A141" s="227" t="s">
        <v>57</v>
      </c>
      <c r="B141" s="123">
        <v>0</v>
      </c>
      <c r="C141" s="123">
        <v>0</v>
      </c>
      <c r="D141" s="123"/>
      <c r="E141" s="123">
        <v>0</v>
      </c>
      <c r="F141" s="123"/>
      <c r="G141" s="123">
        <v>1504.25</v>
      </c>
      <c r="H141" s="123">
        <v>2328280</v>
      </c>
      <c r="I141" s="123">
        <v>10567654</v>
      </c>
      <c r="J141" s="123">
        <v>23400</v>
      </c>
      <c r="K141" s="123">
        <f t="shared" si="37"/>
        <v>12919334</v>
      </c>
      <c r="L141" s="123"/>
      <c r="M141" s="123"/>
      <c r="N141" s="123"/>
      <c r="O141" s="123">
        <f>'2020'!Q144-'[3]Лист1'!P139</f>
        <v>0</v>
      </c>
      <c r="P141" s="123">
        <f>'2020'!R144-'[3]Лист1'!Q139</f>
        <v>0</v>
      </c>
      <c r="Q141" s="123">
        <f>'2020'!S144-'[3]Лист1'!R139</f>
        <v>-450</v>
      </c>
      <c r="R141" s="123">
        <f>'2020'!T144-'[3]Лист1'!S139</f>
        <v>0</v>
      </c>
      <c r="S141" s="123">
        <f>'2020'!U144-'[3]Лист1'!T139</f>
        <v>0</v>
      </c>
      <c r="T141" s="123">
        <f>'2020'!V144-'[3]Лист1'!U139</f>
        <v>0</v>
      </c>
      <c r="U141" s="123">
        <f>'2020'!W144-'[3]Лист1'!V139</f>
        <v>-180661.04</v>
      </c>
      <c r="V141" s="123">
        <f>'2020'!X144-'[3]Лист1'!W139</f>
        <v>0</v>
      </c>
      <c r="W141" s="123">
        <f>'2020'!Y144-'[3]Лист1'!X139</f>
        <v>0</v>
      </c>
      <c r="X141" s="123">
        <f>'2020'!Z144-'[3]Лист1'!Y139</f>
        <v>-69121.63</v>
      </c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40">
        <f t="shared" si="42"/>
        <v>-250232.67</v>
      </c>
      <c r="AN141" s="140">
        <f t="shared" si="43"/>
        <v>2578512.67</v>
      </c>
      <c r="AO141" s="140"/>
      <c r="AP141" s="140"/>
      <c r="AQ141" s="140">
        <v>0</v>
      </c>
      <c r="AR141" s="140">
        <v>0</v>
      </c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0"/>
      <c r="BC141" s="140"/>
      <c r="BD141" s="140"/>
      <c r="BE141" s="140"/>
      <c r="BF141" s="140"/>
      <c r="BG141" s="140">
        <f t="shared" si="44"/>
        <v>0</v>
      </c>
      <c r="BH141" s="140">
        <f t="shared" si="38"/>
        <v>10567654</v>
      </c>
      <c r="BI141" s="140"/>
      <c r="BJ141" s="140"/>
      <c r="BK141" s="140"/>
      <c r="BL141" s="140"/>
      <c r="BM141" s="140"/>
      <c r="BN141" s="140"/>
      <c r="BO141" s="140"/>
      <c r="BP141" s="140"/>
      <c r="BQ141" s="140"/>
      <c r="BR141" s="140"/>
      <c r="BS141" s="140"/>
      <c r="BT141" s="140"/>
      <c r="BU141" s="140"/>
      <c r="BV141" s="140"/>
      <c r="BW141" s="140"/>
      <c r="BX141" s="140"/>
      <c r="BY141" s="140"/>
      <c r="BZ141" s="140"/>
      <c r="CA141" s="140">
        <f t="shared" si="45"/>
        <v>0</v>
      </c>
      <c r="CB141" s="140">
        <f t="shared" si="39"/>
        <v>1504.25</v>
      </c>
      <c r="CC141" s="140">
        <f t="shared" si="40"/>
        <v>-250232.67</v>
      </c>
      <c r="CD141" s="140">
        <f t="shared" si="40"/>
        <v>13147670.92</v>
      </c>
      <c r="CE141" s="141"/>
      <c r="CF141" s="142">
        <f t="shared" si="46"/>
        <v>12919334</v>
      </c>
      <c r="CG141" s="143">
        <f t="shared" si="36"/>
        <v>12920838.25</v>
      </c>
      <c r="CJ141" s="145"/>
      <c r="CK141" s="145"/>
      <c r="CL141" s="145"/>
      <c r="CM141" s="145"/>
      <c r="CN141" s="145"/>
      <c r="CO141" s="145"/>
      <c r="CP141" s="145"/>
      <c r="CQ141" s="145"/>
      <c r="CR141" s="145"/>
      <c r="CS141" s="145"/>
      <c r="CT141" s="145"/>
      <c r="CU141" s="145"/>
      <c r="CV141" s="145"/>
      <c r="CW141" s="145"/>
      <c r="CX141" s="145"/>
      <c r="CY141" s="145"/>
      <c r="CZ141" s="145">
        <f t="shared" si="47"/>
        <v>0</v>
      </c>
      <c r="DA141" s="147">
        <f t="shared" si="41"/>
        <v>0</v>
      </c>
    </row>
    <row r="142" spans="1:105" s="166" customFormat="1" ht="15.75">
      <c r="A142" s="262" t="s">
        <v>195</v>
      </c>
      <c r="B142" s="123">
        <v>0</v>
      </c>
      <c r="C142" s="123">
        <v>0</v>
      </c>
      <c r="D142" s="123"/>
      <c r="E142" s="123">
        <v>0</v>
      </c>
      <c r="F142" s="123"/>
      <c r="G142" s="123">
        <v>437648.76</v>
      </c>
      <c r="H142" s="123">
        <v>2631110</v>
      </c>
      <c r="I142" s="123">
        <v>12004682</v>
      </c>
      <c r="J142" s="123">
        <v>0</v>
      </c>
      <c r="K142" s="123">
        <f t="shared" si="37"/>
        <v>14635792</v>
      </c>
      <c r="L142" s="123"/>
      <c r="M142" s="123"/>
      <c r="N142" s="123"/>
      <c r="O142" s="123">
        <f>'2020'!Q145-'[3]Лист1'!P140</f>
        <v>0</v>
      </c>
      <c r="P142" s="123">
        <f>'2020'!R145-'[3]Лист1'!Q140</f>
        <v>0</v>
      </c>
      <c r="Q142" s="123">
        <f>'2020'!S145-'[3]Лист1'!R140</f>
        <v>-450</v>
      </c>
      <c r="R142" s="123">
        <f>'2020'!T145-'[3]Лист1'!S140</f>
        <v>0</v>
      </c>
      <c r="S142" s="123">
        <f>'2020'!U145-'[3]Лист1'!T140</f>
        <v>0</v>
      </c>
      <c r="T142" s="123">
        <f>'2020'!V145-'[3]Лист1'!U140</f>
        <v>0</v>
      </c>
      <c r="U142" s="123">
        <f>'2020'!W145-'[3]Лист1'!V140</f>
        <v>-153329.55</v>
      </c>
      <c r="V142" s="123">
        <f>'2020'!X145-'[3]Лист1'!W140</f>
        <v>0</v>
      </c>
      <c r="W142" s="123">
        <f>'2020'!Y145-'[3]Лист1'!X140</f>
        <v>0</v>
      </c>
      <c r="X142" s="123">
        <f>'2020'!Z145-'[3]Лист1'!Y140</f>
        <v>-569242.62</v>
      </c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40">
        <f t="shared" si="42"/>
        <v>-723022.1699999999</v>
      </c>
      <c r="AN142" s="140">
        <f t="shared" si="43"/>
        <v>3354132.17</v>
      </c>
      <c r="AO142" s="140"/>
      <c r="AP142" s="140"/>
      <c r="AQ142" s="140">
        <v>0</v>
      </c>
      <c r="AR142" s="140">
        <v>0</v>
      </c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40"/>
      <c r="BC142" s="140"/>
      <c r="BD142" s="140"/>
      <c r="BE142" s="140"/>
      <c r="BF142" s="140"/>
      <c r="BG142" s="140">
        <f t="shared" si="44"/>
        <v>0</v>
      </c>
      <c r="BH142" s="140">
        <f t="shared" si="38"/>
        <v>12004682</v>
      </c>
      <c r="BI142" s="140"/>
      <c r="BJ142" s="140"/>
      <c r="BK142" s="140"/>
      <c r="BL142" s="140"/>
      <c r="BM142" s="140"/>
      <c r="BN142" s="140"/>
      <c r="BO142" s="140"/>
      <c r="BP142" s="140"/>
      <c r="BQ142" s="140"/>
      <c r="BR142" s="140"/>
      <c r="BS142" s="140"/>
      <c r="BT142" s="140"/>
      <c r="BU142" s="140"/>
      <c r="BV142" s="140"/>
      <c r="BW142" s="140"/>
      <c r="BX142" s="140"/>
      <c r="BY142" s="140"/>
      <c r="BZ142" s="140"/>
      <c r="CA142" s="140">
        <f t="shared" si="45"/>
        <v>0</v>
      </c>
      <c r="CB142" s="140">
        <f t="shared" si="39"/>
        <v>437648.76</v>
      </c>
      <c r="CC142" s="140">
        <f t="shared" si="40"/>
        <v>-723022.1699999999</v>
      </c>
      <c r="CD142" s="140">
        <f t="shared" si="40"/>
        <v>15796462.93</v>
      </c>
      <c r="CE142" s="141"/>
      <c r="CF142" s="142">
        <f t="shared" si="46"/>
        <v>14635792</v>
      </c>
      <c r="CG142" s="143">
        <f t="shared" si="36"/>
        <v>15073440.76</v>
      </c>
      <c r="CH142" s="144"/>
      <c r="CI142" s="144"/>
      <c r="CJ142" s="145"/>
      <c r="CK142" s="145"/>
      <c r="CL142" s="145"/>
      <c r="CM142" s="145"/>
      <c r="CN142" s="145"/>
      <c r="CO142" s="145"/>
      <c r="CP142" s="145"/>
      <c r="CQ142" s="145"/>
      <c r="CR142" s="145"/>
      <c r="CS142" s="145"/>
      <c r="CT142" s="145"/>
      <c r="CU142" s="145"/>
      <c r="CV142" s="145"/>
      <c r="CW142" s="145"/>
      <c r="CX142" s="145"/>
      <c r="CY142" s="145"/>
      <c r="CZ142" s="145">
        <f t="shared" si="47"/>
        <v>0</v>
      </c>
      <c r="DA142" s="147">
        <f t="shared" si="41"/>
        <v>0</v>
      </c>
    </row>
    <row r="143" spans="1:105" s="144" customFormat="1" ht="12" customHeight="1">
      <c r="A143" s="261" t="s">
        <v>190</v>
      </c>
      <c r="B143" s="123">
        <v>0</v>
      </c>
      <c r="C143" s="123">
        <v>0</v>
      </c>
      <c r="D143" s="123"/>
      <c r="E143" s="123">
        <v>0</v>
      </c>
      <c r="F143" s="123"/>
      <c r="G143" s="123">
        <v>3821.600000000559</v>
      </c>
      <c r="H143" s="123">
        <v>5588060</v>
      </c>
      <c r="I143" s="123">
        <v>12730592</v>
      </c>
      <c r="J143" s="123">
        <v>23400</v>
      </c>
      <c r="K143" s="123">
        <f t="shared" si="37"/>
        <v>18342052</v>
      </c>
      <c r="L143" s="123"/>
      <c r="M143" s="123"/>
      <c r="N143" s="123"/>
      <c r="O143" s="123">
        <f>'2020'!Q146-'[3]Лист1'!P141</f>
        <v>0</v>
      </c>
      <c r="P143" s="123">
        <f>'2020'!R146-'[3]Лист1'!Q141</f>
        <v>0</v>
      </c>
      <c r="Q143" s="123">
        <f>'2020'!S146-'[3]Лист1'!R141</f>
        <v>0</v>
      </c>
      <c r="R143" s="123">
        <f>'2020'!T146-'[3]Лист1'!S141</f>
        <v>0</v>
      </c>
      <c r="S143" s="123">
        <f>'2020'!U146-'[3]Лист1'!T141</f>
        <v>0</v>
      </c>
      <c r="T143" s="123">
        <f>'2020'!V146-'[3]Лист1'!U141</f>
        <v>0</v>
      </c>
      <c r="U143" s="123">
        <f>'2020'!W146-'[3]Лист1'!V141</f>
        <v>0</v>
      </c>
      <c r="V143" s="123">
        <f>'2020'!X146-'[3]Лист1'!W141</f>
        <v>0</v>
      </c>
      <c r="W143" s="123">
        <f>'2020'!Y146-'[3]Лист1'!X141</f>
        <v>0</v>
      </c>
      <c r="X143" s="123">
        <f>'2020'!Z146-'[3]Лист1'!Y141</f>
        <v>0</v>
      </c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40">
        <f t="shared" si="42"/>
        <v>0</v>
      </c>
      <c r="AN143" s="140">
        <f t="shared" si="43"/>
        <v>5588060</v>
      </c>
      <c r="AO143" s="140"/>
      <c r="AP143" s="140"/>
      <c r="AQ143" s="140">
        <v>0</v>
      </c>
      <c r="AR143" s="140">
        <v>0</v>
      </c>
      <c r="AS143" s="140"/>
      <c r="AT143" s="140"/>
      <c r="AU143" s="140"/>
      <c r="AV143" s="140"/>
      <c r="AW143" s="140"/>
      <c r="AX143" s="140"/>
      <c r="AY143" s="140"/>
      <c r="AZ143" s="140"/>
      <c r="BA143" s="140"/>
      <c r="BB143" s="140"/>
      <c r="BC143" s="140"/>
      <c r="BD143" s="140"/>
      <c r="BE143" s="140"/>
      <c r="BF143" s="140"/>
      <c r="BG143" s="140">
        <f t="shared" si="44"/>
        <v>0</v>
      </c>
      <c r="BH143" s="140">
        <f t="shared" si="38"/>
        <v>12730592</v>
      </c>
      <c r="BI143" s="140"/>
      <c r="BJ143" s="140"/>
      <c r="BK143" s="140"/>
      <c r="BL143" s="140"/>
      <c r="BM143" s="140"/>
      <c r="BN143" s="140"/>
      <c r="BO143" s="140"/>
      <c r="BP143" s="140"/>
      <c r="BQ143" s="140"/>
      <c r="BR143" s="140"/>
      <c r="BS143" s="140"/>
      <c r="BT143" s="140"/>
      <c r="BU143" s="140"/>
      <c r="BV143" s="140"/>
      <c r="BW143" s="140"/>
      <c r="BX143" s="140"/>
      <c r="BY143" s="140"/>
      <c r="BZ143" s="140"/>
      <c r="CA143" s="140">
        <f t="shared" si="45"/>
        <v>0</v>
      </c>
      <c r="CB143" s="140">
        <f t="shared" si="39"/>
        <v>3821.600000000559</v>
      </c>
      <c r="CC143" s="140">
        <f t="shared" si="40"/>
        <v>0</v>
      </c>
      <c r="CD143" s="140">
        <f t="shared" si="40"/>
        <v>18322473.6</v>
      </c>
      <c r="CE143" s="141"/>
      <c r="CF143" s="142">
        <f t="shared" si="46"/>
        <v>18342052</v>
      </c>
      <c r="CG143" s="143">
        <f t="shared" si="36"/>
        <v>18345873.6</v>
      </c>
      <c r="CJ143" s="145"/>
      <c r="CK143" s="145"/>
      <c r="CL143" s="145"/>
      <c r="CM143" s="145"/>
      <c r="CN143" s="145"/>
      <c r="CO143" s="145"/>
      <c r="CP143" s="145"/>
      <c r="CQ143" s="145"/>
      <c r="CR143" s="145"/>
      <c r="CS143" s="145"/>
      <c r="CT143" s="145"/>
      <c r="CU143" s="145"/>
      <c r="CV143" s="145"/>
      <c r="CW143" s="145"/>
      <c r="CX143" s="145"/>
      <c r="CY143" s="145"/>
      <c r="CZ143" s="145">
        <f t="shared" si="47"/>
        <v>0</v>
      </c>
      <c r="DA143" s="147">
        <f t="shared" si="41"/>
        <v>0</v>
      </c>
    </row>
    <row r="144" spans="1:105" s="144" customFormat="1" ht="12.75">
      <c r="A144" s="261" t="s">
        <v>201</v>
      </c>
      <c r="B144" s="123">
        <v>0</v>
      </c>
      <c r="C144" s="123">
        <v>0</v>
      </c>
      <c r="D144" s="123"/>
      <c r="E144" s="123">
        <v>0</v>
      </c>
      <c r="F144" s="123"/>
      <c r="G144" s="123">
        <v>29554.55999999959</v>
      </c>
      <c r="H144" s="123">
        <v>6471490</v>
      </c>
      <c r="I144" s="123">
        <v>13157777</v>
      </c>
      <c r="J144" s="123">
        <v>70200</v>
      </c>
      <c r="K144" s="123">
        <f t="shared" si="37"/>
        <v>19699467</v>
      </c>
      <c r="L144" s="123"/>
      <c r="M144" s="123"/>
      <c r="N144" s="123"/>
      <c r="O144" s="123">
        <f>'2020'!Q147-'[3]Лист1'!P142</f>
        <v>0</v>
      </c>
      <c r="P144" s="123">
        <f>'2020'!R147-'[3]Лист1'!Q142</f>
        <v>0</v>
      </c>
      <c r="Q144" s="123">
        <f>'2020'!S147-'[3]Лист1'!R142</f>
        <v>0</v>
      </c>
      <c r="R144" s="123">
        <f>'2020'!T147-'[3]Лист1'!S142</f>
        <v>0</v>
      </c>
      <c r="S144" s="123">
        <f>'2020'!U147-'[3]Лист1'!T142</f>
        <v>0</v>
      </c>
      <c r="T144" s="123">
        <f>'2020'!V147-'[3]Лист1'!U142</f>
        <v>0</v>
      </c>
      <c r="U144" s="123">
        <f>'2020'!W147-'[3]Лист1'!V142</f>
        <v>-648684.57</v>
      </c>
      <c r="V144" s="123">
        <f>'2020'!X147-'[3]Лист1'!W142</f>
        <v>0</v>
      </c>
      <c r="W144" s="123">
        <f>'2020'!Y147-'[3]Лист1'!X142</f>
        <v>0</v>
      </c>
      <c r="X144" s="123">
        <f>'2020'!Z147-'[3]Лист1'!Y142</f>
        <v>-339820.75</v>
      </c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40">
        <f t="shared" si="42"/>
        <v>-988505.32</v>
      </c>
      <c r="AN144" s="140">
        <f t="shared" si="43"/>
        <v>7459995.32</v>
      </c>
      <c r="AO144" s="140"/>
      <c r="AP144" s="140"/>
      <c r="AQ144" s="140">
        <v>0</v>
      </c>
      <c r="AR144" s="140">
        <v>0</v>
      </c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>
        <f t="shared" si="44"/>
        <v>0</v>
      </c>
      <c r="BH144" s="140">
        <f t="shared" si="38"/>
        <v>13157777</v>
      </c>
      <c r="BI144" s="153"/>
      <c r="BJ144" s="153"/>
      <c r="BK144" s="153"/>
      <c r="BL144" s="153"/>
      <c r="BM144" s="153"/>
      <c r="BN144" s="153"/>
      <c r="BO144" s="153"/>
      <c r="BP144" s="153"/>
      <c r="BQ144" s="153"/>
      <c r="BR144" s="153"/>
      <c r="BS144" s="153"/>
      <c r="BT144" s="153"/>
      <c r="BU144" s="153"/>
      <c r="BV144" s="153"/>
      <c r="BW144" s="153"/>
      <c r="BX144" s="153"/>
      <c r="BY144" s="153"/>
      <c r="BZ144" s="153"/>
      <c r="CA144" s="140">
        <f t="shared" si="45"/>
        <v>0</v>
      </c>
      <c r="CB144" s="140">
        <f t="shared" si="39"/>
        <v>29554.55999999959</v>
      </c>
      <c r="CC144" s="140">
        <f t="shared" si="40"/>
        <v>-988505.32</v>
      </c>
      <c r="CD144" s="140">
        <f t="shared" si="40"/>
        <v>20647326.88</v>
      </c>
      <c r="CE144" s="141"/>
      <c r="CF144" s="142">
        <f t="shared" si="46"/>
        <v>19699467</v>
      </c>
      <c r="CG144" s="143">
        <f t="shared" si="36"/>
        <v>19729021.56</v>
      </c>
      <c r="CJ144" s="145"/>
      <c r="CK144" s="145"/>
      <c r="CL144" s="145"/>
      <c r="CM144" s="145"/>
      <c r="CN144" s="145"/>
      <c r="CO144" s="145"/>
      <c r="CP144" s="145"/>
      <c r="CQ144" s="145"/>
      <c r="CR144" s="145"/>
      <c r="CS144" s="145"/>
      <c r="CT144" s="145"/>
      <c r="CU144" s="145"/>
      <c r="CV144" s="145"/>
      <c r="CW144" s="145"/>
      <c r="CX144" s="145"/>
      <c r="CY144" s="145"/>
      <c r="CZ144" s="145">
        <f t="shared" si="47"/>
        <v>0</v>
      </c>
      <c r="DA144" s="147">
        <f t="shared" si="41"/>
        <v>0</v>
      </c>
    </row>
    <row r="145" spans="1:105" s="144" customFormat="1" ht="12.75">
      <c r="A145" s="261" t="s">
        <v>213</v>
      </c>
      <c r="B145" s="123">
        <v>0</v>
      </c>
      <c r="C145" s="123">
        <v>0</v>
      </c>
      <c r="D145" s="123"/>
      <c r="E145" s="123">
        <v>0</v>
      </c>
      <c r="F145" s="123"/>
      <c r="G145" s="123">
        <v>13182.319999999832</v>
      </c>
      <c r="H145" s="123">
        <v>6435140</v>
      </c>
      <c r="I145" s="123">
        <v>12628567</v>
      </c>
      <c r="J145" s="123">
        <v>70200</v>
      </c>
      <c r="K145" s="123">
        <f t="shared" si="37"/>
        <v>19133907</v>
      </c>
      <c r="L145" s="123"/>
      <c r="M145" s="123"/>
      <c r="N145" s="123"/>
      <c r="O145" s="123">
        <f>'2020'!Q148-'[3]Лист1'!P143</f>
        <v>0</v>
      </c>
      <c r="P145" s="123">
        <f>'2020'!R148-'[3]Лист1'!Q143</f>
        <v>0</v>
      </c>
      <c r="Q145" s="123">
        <f>'2020'!S148-'[3]Лист1'!R143</f>
        <v>0</v>
      </c>
      <c r="R145" s="123">
        <f>'2020'!T148-'[3]Лист1'!S143</f>
        <v>0</v>
      </c>
      <c r="S145" s="123">
        <f>'2020'!U148-'[3]Лист1'!T143</f>
        <v>0</v>
      </c>
      <c r="T145" s="123">
        <f>'2020'!V148-'[3]Лист1'!U143</f>
        <v>0</v>
      </c>
      <c r="U145" s="123">
        <f>'2020'!W148-'[3]Лист1'!V143</f>
        <v>-358901.86</v>
      </c>
      <c r="V145" s="123">
        <f>'2020'!X148-'[3]Лист1'!W143</f>
        <v>0</v>
      </c>
      <c r="W145" s="123">
        <f>'2020'!Y148-'[3]Лист1'!X143</f>
        <v>0</v>
      </c>
      <c r="X145" s="123">
        <f>'2020'!Z148-'[3]Лист1'!Y143</f>
        <v>0</v>
      </c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40">
        <f t="shared" si="42"/>
        <v>-358901.86</v>
      </c>
      <c r="AN145" s="140">
        <f t="shared" si="43"/>
        <v>6794041.86</v>
      </c>
      <c r="AO145" s="140"/>
      <c r="AP145" s="140"/>
      <c r="AQ145" s="140">
        <v>0</v>
      </c>
      <c r="AR145" s="140">
        <v>0</v>
      </c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>
        <f t="shared" si="44"/>
        <v>0</v>
      </c>
      <c r="BH145" s="140">
        <f t="shared" si="38"/>
        <v>12628567</v>
      </c>
      <c r="BI145" s="140"/>
      <c r="BJ145" s="140"/>
      <c r="BK145" s="140"/>
      <c r="BL145" s="140"/>
      <c r="BM145" s="140"/>
      <c r="BN145" s="140"/>
      <c r="BO145" s="140"/>
      <c r="BP145" s="140"/>
      <c r="BQ145" s="140"/>
      <c r="BR145" s="140"/>
      <c r="BS145" s="140"/>
      <c r="BT145" s="140"/>
      <c r="BU145" s="140"/>
      <c r="BV145" s="140"/>
      <c r="BW145" s="140"/>
      <c r="BX145" s="140"/>
      <c r="BY145" s="140"/>
      <c r="BZ145" s="140"/>
      <c r="CA145" s="140">
        <f t="shared" si="45"/>
        <v>0</v>
      </c>
      <c r="CB145" s="140">
        <f t="shared" si="39"/>
        <v>13182.319999999832</v>
      </c>
      <c r="CC145" s="140">
        <f t="shared" si="40"/>
        <v>-358901.86</v>
      </c>
      <c r="CD145" s="140">
        <f t="shared" si="40"/>
        <v>19435791.18</v>
      </c>
      <c r="CE145" s="141"/>
      <c r="CF145" s="142">
        <f t="shared" si="46"/>
        <v>19133907</v>
      </c>
      <c r="CG145" s="143"/>
      <c r="CJ145" s="145"/>
      <c r="CK145" s="145"/>
      <c r="CL145" s="145"/>
      <c r="CM145" s="145"/>
      <c r="CN145" s="145"/>
      <c r="CO145" s="145"/>
      <c r="CP145" s="145"/>
      <c r="CQ145" s="145"/>
      <c r="CR145" s="145"/>
      <c r="CS145" s="145"/>
      <c r="CT145" s="145"/>
      <c r="CU145" s="145"/>
      <c r="CV145" s="145"/>
      <c r="CW145" s="145"/>
      <c r="CX145" s="145"/>
      <c r="CY145" s="145"/>
      <c r="CZ145" s="145">
        <f t="shared" si="47"/>
        <v>0</v>
      </c>
      <c r="DA145" s="147">
        <f t="shared" si="41"/>
        <v>0</v>
      </c>
    </row>
    <row r="146" spans="1:105" s="144" customFormat="1" ht="12.75">
      <c r="A146" s="261" t="s">
        <v>222</v>
      </c>
      <c r="B146" s="123">
        <v>0</v>
      </c>
      <c r="C146" s="123">
        <v>0</v>
      </c>
      <c r="D146" s="123"/>
      <c r="E146" s="123">
        <v>0</v>
      </c>
      <c r="F146" s="123"/>
      <c r="G146" s="123">
        <v>0</v>
      </c>
      <c r="H146" s="123">
        <v>2100000</v>
      </c>
      <c r="I146" s="123">
        <v>1500000</v>
      </c>
      <c r="J146" s="123">
        <v>0</v>
      </c>
      <c r="K146" s="123">
        <f t="shared" si="37"/>
        <v>3600000</v>
      </c>
      <c r="L146" s="123"/>
      <c r="M146" s="123"/>
      <c r="N146" s="123"/>
      <c r="O146" s="123">
        <f>'2020'!Q149-'[3]Лист1'!P144</f>
        <v>0</v>
      </c>
      <c r="P146" s="123">
        <f>'2020'!R149-'[3]Лист1'!Q144</f>
        <v>0</v>
      </c>
      <c r="Q146" s="123">
        <f>'2020'!S149-'[3]Лист1'!R144</f>
        <v>0</v>
      </c>
      <c r="R146" s="123">
        <f>'2020'!T149-'[3]Лист1'!S144</f>
        <v>0</v>
      </c>
      <c r="S146" s="123">
        <f>'2020'!U149-'[3]Лист1'!T144</f>
        <v>0</v>
      </c>
      <c r="T146" s="123">
        <f>'2020'!V149-'[3]Лист1'!U144</f>
        <v>0</v>
      </c>
      <c r="U146" s="123">
        <f>'2020'!W149-'[3]Лист1'!V144</f>
        <v>0</v>
      </c>
      <c r="V146" s="123">
        <f>'2020'!X149-'[3]Лист1'!W144</f>
        <v>0</v>
      </c>
      <c r="W146" s="123">
        <f>'2020'!Y149-'[3]Лист1'!X144</f>
        <v>0</v>
      </c>
      <c r="X146" s="123">
        <f>'2020'!Z149-'[3]Лист1'!Y144</f>
        <v>0</v>
      </c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40">
        <f t="shared" si="42"/>
        <v>0</v>
      </c>
      <c r="AN146" s="140">
        <f t="shared" si="43"/>
        <v>2100000</v>
      </c>
      <c r="AO146" s="140"/>
      <c r="AP146" s="140"/>
      <c r="AQ146" s="140">
        <v>0</v>
      </c>
      <c r="AR146" s="140">
        <v>0</v>
      </c>
      <c r="AS146" s="140"/>
      <c r="AT146" s="140"/>
      <c r="AU146" s="140"/>
      <c r="AV146" s="140"/>
      <c r="AW146" s="140"/>
      <c r="AX146" s="140"/>
      <c r="AY146" s="140"/>
      <c r="AZ146" s="140"/>
      <c r="BA146" s="140"/>
      <c r="BB146" s="140"/>
      <c r="BC146" s="140"/>
      <c r="BD146" s="140"/>
      <c r="BE146" s="140"/>
      <c r="BF146" s="140"/>
      <c r="BG146" s="140">
        <f t="shared" si="44"/>
        <v>0</v>
      </c>
      <c r="BH146" s="140">
        <f t="shared" si="38"/>
        <v>1500000</v>
      </c>
      <c r="BI146" s="140"/>
      <c r="BJ146" s="140"/>
      <c r="BK146" s="140"/>
      <c r="BL146" s="140"/>
      <c r="BM146" s="140"/>
      <c r="BN146" s="140"/>
      <c r="BO146" s="140"/>
      <c r="BP146" s="140"/>
      <c r="BQ146" s="140"/>
      <c r="BR146" s="140"/>
      <c r="BS146" s="140"/>
      <c r="BT146" s="140"/>
      <c r="BU146" s="140"/>
      <c r="BV146" s="140"/>
      <c r="BW146" s="140"/>
      <c r="BX146" s="140"/>
      <c r="BY146" s="140"/>
      <c r="BZ146" s="140"/>
      <c r="CA146" s="140">
        <f t="shared" si="45"/>
        <v>0</v>
      </c>
      <c r="CB146" s="140">
        <f t="shared" si="39"/>
        <v>0</v>
      </c>
      <c r="CC146" s="140">
        <f t="shared" si="40"/>
        <v>0</v>
      </c>
      <c r="CD146" s="140">
        <f t="shared" si="40"/>
        <v>3600000</v>
      </c>
      <c r="CE146" s="141"/>
      <c r="CF146" s="142">
        <f t="shared" si="46"/>
        <v>3600000</v>
      </c>
      <c r="CG146" s="143"/>
      <c r="CJ146" s="145"/>
      <c r="CK146" s="145"/>
      <c r="CL146" s="145"/>
      <c r="CM146" s="145"/>
      <c r="CN146" s="145"/>
      <c r="CO146" s="145"/>
      <c r="CP146" s="145"/>
      <c r="CQ146" s="145"/>
      <c r="CR146" s="145"/>
      <c r="CS146" s="145"/>
      <c r="CT146" s="145"/>
      <c r="CU146" s="145"/>
      <c r="CV146" s="145"/>
      <c r="CW146" s="145"/>
      <c r="CX146" s="145"/>
      <c r="CY146" s="145"/>
      <c r="CZ146" s="145">
        <f t="shared" si="47"/>
        <v>0</v>
      </c>
      <c r="DA146" s="147">
        <f t="shared" si="41"/>
        <v>0</v>
      </c>
    </row>
    <row r="147" spans="1:105" s="144" customFormat="1" ht="12.75">
      <c r="A147" s="261" t="s">
        <v>223</v>
      </c>
      <c r="B147" s="123">
        <v>0</v>
      </c>
      <c r="C147" s="123">
        <v>0</v>
      </c>
      <c r="D147" s="123"/>
      <c r="E147" s="123">
        <v>0</v>
      </c>
      <c r="F147" s="123"/>
      <c r="G147" s="123">
        <v>0</v>
      </c>
      <c r="H147" s="123">
        <v>2100000</v>
      </c>
      <c r="I147" s="123">
        <v>1500000</v>
      </c>
      <c r="J147" s="123">
        <v>0</v>
      </c>
      <c r="K147" s="123">
        <f t="shared" si="37"/>
        <v>3600000</v>
      </c>
      <c r="L147" s="123"/>
      <c r="M147" s="123"/>
      <c r="N147" s="123"/>
      <c r="O147" s="123">
        <f>'2020'!Q150-'[3]Лист1'!P145</f>
        <v>0</v>
      </c>
      <c r="P147" s="123">
        <f>'2020'!R150-'[3]Лист1'!Q145</f>
        <v>0</v>
      </c>
      <c r="Q147" s="123">
        <f>'2020'!S150-'[3]Лист1'!R145</f>
        <v>0</v>
      </c>
      <c r="R147" s="123">
        <f>'2020'!T150-'[3]Лист1'!S145</f>
        <v>0</v>
      </c>
      <c r="S147" s="123">
        <f>'2020'!U150-'[3]Лист1'!T145</f>
        <v>0</v>
      </c>
      <c r="T147" s="123">
        <f>'2020'!V150-'[3]Лист1'!U145</f>
        <v>0</v>
      </c>
      <c r="U147" s="123">
        <f>'2020'!W150-'[3]Лист1'!V145</f>
        <v>0</v>
      </c>
      <c r="V147" s="123">
        <f>'2020'!X150-'[3]Лист1'!W145</f>
        <v>0</v>
      </c>
      <c r="W147" s="123">
        <f>'2020'!Y150-'[3]Лист1'!X145</f>
        <v>0</v>
      </c>
      <c r="X147" s="123">
        <f>'2020'!Z150-'[3]Лист1'!Y145</f>
        <v>0</v>
      </c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40">
        <f t="shared" si="42"/>
        <v>0</v>
      </c>
      <c r="AN147" s="140">
        <f t="shared" si="43"/>
        <v>2100000</v>
      </c>
      <c r="AO147" s="140"/>
      <c r="AP147" s="140"/>
      <c r="AQ147" s="140">
        <v>0</v>
      </c>
      <c r="AR147" s="140">
        <v>0</v>
      </c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40"/>
      <c r="BC147" s="140"/>
      <c r="BD147" s="140"/>
      <c r="BE147" s="140"/>
      <c r="BF147" s="140"/>
      <c r="BG147" s="140">
        <f t="shared" si="44"/>
        <v>0</v>
      </c>
      <c r="BH147" s="140">
        <f t="shared" si="38"/>
        <v>1500000</v>
      </c>
      <c r="BI147" s="140"/>
      <c r="BJ147" s="140"/>
      <c r="BK147" s="140"/>
      <c r="BL147" s="140"/>
      <c r="BM147" s="140"/>
      <c r="BN147" s="140"/>
      <c r="BO147" s="140"/>
      <c r="BP147" s="140"/>
      <c r="BQ147" s="140"/>
      <c r="BR147" s="140"/>
      <c r="BS147" s="140"/>
      <c r="BT147" s="140"/>
      <c r="BU147" s="140"/>
      <c r="BV147" s="140"/>
      <c r="BW147" s="140"/>
      <c r="BX147" s="140"/>
      <c r="BY147" s="140"/>
      <c r="BZ147" s="140"/>
      <c r="CA147" s="140">
        <f t="shared" si="45"/>
        <v>0</v>
      </c>
      <c r="CB147" s="140">
        <f t="shared" si="39"/>
        <v>0</v>
      </c>
      <c r="CC147" s="140">
        <f t="shared" si="40"/>
        <v>0</v>
      </c>
      <c r="CD147" s="140">
        <f t="shared" si="40"/>
        <v>3600000</v>
      </c>
      <c r="CE147" s="141"/>
      <c r="CF147" s="142">
        <f t="shared" si="46"/>
        <v>3600000</v>
      </c>
      <c r="CG147" s="143"/>
      <c r="CJ147" s="145"/>
      <c r="CK147" s="145"/>
      <c r="CL147" s="145"/>
      <c r="CM147" s="145"/>
      <c r="CN147" s="145"/>
      <c r="CO147" s="145"/>
      <c r="CP147" s="145"/>
      <c r="CQ147" s="145"/>
      <c r="CR147" s="145"/>
      <c r="CS147" s="145"/>
      <c r="CT147" s="145"/>
      <c r="CU147" s="145"/>
      <c r="CV147" s="145"/>
      <c r="CW147" s="145"/>
      <c r="CX147" s="145"/>
      <c r="CY147" s="145"/>
      <c r="CZ147" s="145">
        <f t="shared" si="47"/>
        <v>0</v>
      </c>
      <c r="DA147" s="147">
        <f t="shared" si="41"/>
        <v>0</v>
      </c>
    </row>
    <row r="148" spans="1:105" s="144" customFormat="1" ht="12.75">
      <c r="A148" s="261" t="s">
        <v>246</v>
      </c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40"/>
      <c r="AN148" s="140"/>
      <c r="AO148" s="140"/>
      <c r="AP148" s="140"/>
      <c r="AQ148" s="140"/>
      <c r="AR148" s="140"/>
      <c r="AS148" s="140"/>
      <c r="AT148" s="140"/>
      <c r="AU148" s="140"/>
      <c r="AV148" s="140"/>
      <c r="AW148" s="140"/>
      <c r="AX148" s="140"/>
      <c r="AY148" s="140"/>
      <c r="AZ148" s="140"/>
      <c r="BA148" s="140"/>
      <c r="BB148" s="140"/>
      <c r="BC148" s="140"/>
      <c r="BD148" s="140"/>
      <c r="BE148" s="140"/>
      <c r="BF148" s="140"/>
      <c r="BG148" s="140"/>
      <c r="BH148" s="140"/>
      <c r="BI148" s="140"/>
      <c r="BJ148" s="140"/>
      <c r="BK148" s="140"/>
      <c r="BL148" s="140"/>
      <c r="BM148" s="140"/>
      <c r="BN148" s="140"/>
      <c r="BO148" s="140"/>
      <c r="BP148" s="140"/>
      <c r="BQ148" s="140"/>
      <c r="BR148" s="140"/>
      <c r="BS148" s="140"/>
      <c r="BT148" s="140"/>
      <c r="BU148" s="140"/>
      <c r="BV148" s="140"/>
      <c r="BW148" s="140"/>
      <c r="BX148" s="140"/>
      <c r="BY148" s="140"/>
      <c r="BZ148" s="140"/>
      <c r="CA148" s="140"/>
      <c r="CB148" s="140"/>
      <c r="CC148" s="140"/>
      <c r="CD148" s="140"/>
      <c r="CE148" s="141"/>
      <c r="CF148" s="142"/>
      <c r="CG148" s="143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145"/>
      <c r="CV148" s="145"/>
      <c r="CW148" s="145"/>
      <c r="CX148" s="145"/>
      <c r="CY148" s="145"/>
      <c r="CZ148" s="145"/>
      <c r="DA148" s="147"/>
    </row>
    <row r="149" spans="1:105" s="146" customFormat="1" ht="23.25" customHeight="1">
      <c r="A149" s="263" t="s">
        <v>100</v>
      </c>
      <c r="B149" s="123">
        <v>0</v>
      </c>
      <c r="C149" s="123">
        <v>0</v>
      </c>
      <c r="D149" s="123"/>
      <c r="E149" s="123">
        <v>0</v>
      </c>
      <c r="F149" s="123"/>
      <c r="G149" s="123">
        <v>57085.60000000056</v>
      </c>
      <c r="H149" s="123">
        <v>9934128.94</v>
      </c>
      <c r="I149" s="123"/>
      <c r="J149" s="123"/>
      <c r="K149" s="123">
        <f t="shared" si="37"/>
        <v>9934128.94</v>
      </c>
      <c r="L149" s="123">
        <v>524000</v>
      </c>
      <c r="M149" s="123"/>
      <c r="N149" s="123"/>
      <c r="O149" s="123">
        <f>'2020'!Q152-'[3]Лист1'!P146</f>
        <v>-4270158.28</v>
      </c>
      <c r="P149" s="123">
        <f>'2020'!R152-'[3]Лист1'!Q146</f>
        <v>0</v>
      </c>
      <c r="Q149" s="123">
        <f>'2020'!S152-'[3]Лист1'!R146</f>
        <v>0</v>
      </c>
      <c r="R149" s="123">
        <f>'2020'!T152-'[3]Лист1'!S146</f>
        <v>-7312.52</v>
      </c>
      <c r="S149" s="123">
        <f>'2020'!U152-'[3]Лист1'!T146</f>
        <v>0</v>
      </c>
      <c r="T149" s="123">
        <f>'2020'!V152-'[3]Лист1'!U146</f>
        <v>0</v>
      </c>
      <c r="U149" s="123">
        <f>'2020'!W152-'[3]Лист1'!V146</f>
        <v>-4646.84</v>
      </c>
      <c r="V149" s="123">
        <f>'2020'!X152-'[3]Лист1'!W146</f>
        <v>0</v>
      </c>
      <c r="W149" s="123">
        <f>'2020'!Y152-'[3]Лист1'!X146</f>
        <v>0</v>
      </c>
      <c r="X149" s="123">
        <f>'2020'!Z152-'[3]Лист1'!Y146</f>
        <v>0</v>
      </c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40">
        <f t="shared" si="42"/>
        <v>-4282117.64</v>
      </c>
      <c r="AN149" s="140">
        <f t="shared" si="43"/>
        <v>14216246.579999998</v>
      </c>
      <c r="AO149" s="140"/>
      <c r="AP149" s="140"/>
      <c r="AQ149" s="140">
        <v>0</v>
      </c>
      <c r="AR149" s="140">
        <v>0</v>
      </c>
      <c r="AS149" s="140"/>
      <c r="AT149" s="140"/>
      <c r="AU149" s="140"/>
      <c r="AV149" s="140"/>
      <c r="AW149" s="140"/>
      <c r="AX149" s="140"/>
      <c r="AY149" s="140"/>
      <c r="AZ149" s="140"/>
      <c r="BA149" s="140"/>
      <c r="BB149" s="140"/>
      <c r="BC149" s="140"/>
      <c r="BD149" s="140"/>
      <c r="BE149" s="140"/>
      <c r="BF149" s="140"/>
      <c r="BG149" s="140">
        <f t="shared" si="44"/>
        <v>0</v>
      </c>
      <c r="BH149" s="140">
        <f t="shared" si="38"/>
        <v>0</v>
      </c>
      <c r="BI149" s="140"/>
      <c r="BJ149" s="140"/>
      <c r="BK149" s="140"/>
      <c r="BL149" s="207"/>
      <c r="BM149" s="207"/>
      <c r="BN149" s="207"/>
      <c r="BO149" s="207"/>
      <c r="BP149" s="140"/>
      <c r="BQ149" s="207"/>
      <c r="BR149" s="140"/>
      <c r="BS149" s="207"/>
      <c r="BT149" s="140"/>
      <c r="BU149" s="207"/>
      <c r="BV149" s="207"/>
      <c r="BW149" s="207"/>
      <c r="BX149" s="207"/>
      <c r="BY149" s="140"/>
      <c r="BZ149" s="140"/>
      <c r="CA149" s="140">
        <f t="shared" si="45"/>
        <v>0</v>
      </c>
      <c r="CB149" s="140">
        <f t="shared" si="39"/>
        <v>57085.60000000056</v>
      </c>
      <c r="CC149" s="140">
        <f t="shared" si="40"/>
        <v>-4282117.64</v>
      </c>
      <c r="CD149" s="140">
        <f t="shared" si="40"/>
        <v>14273332.18</v>
      </c>
      <c r="CE149" s="141"/>
      <c r="CF149" s="142">
        <f t="shared" si="46"/>
        <v>10458128.94</v>
      </c>
      <c r="CG149" s="143">
        <f aca="true" t="shared" si="48" ref="CG149:CG179">K149+M149+B149+C149+E149+F149+G149+L149</f>
        <v>10515214.54</v>
      </c>
      <c r="CH149" s="144"/>
      <c r="CI149" s="144"/>
      <c r="CJ149" s="145"/>
      <c r="CK149" s="145"/>
      <c r="CL149" s="145"/>
      <c r="CM149" s="145"/>
      <c r="CN149" s="145"/>
      <c r="CO149" s="145"/>
      <c r="CP149" s="145"/>
      <c r="CQ149" s="145"/>
      <c r="CR149" s="145"/>
      <c r="CS149" s="145"/>
      <c r="CT149" s="145"/>
      <c r="CU149" s="145"/>
      <c r="CV149" s="145"/>
      <c r="CW149" s="145"/>
      <c r="CX149" s="145"/>
      <c r="CY149" s="145"/>
      <c r="CZ149" s="145">
        <f t="shared" si="47"/>
        <v>0</v>
      </c>
      <c r="DA149" s="147">
        <f t="shared" si="41"/>
        <v>524000</v>
      </c>
    </row>
    <row r="150" spans="1:105" s="146" customFormat="1" ht="11.25" customHeight="1">
      <c r="A150" s="263" t="s">
        <v>101</v>
      </c>
      <c r="B150" s="123">
        <v>0</v>
      </c>
      <c r="C150" s="123">
        <v>0</v>
      </c>
      <c r="D150" s="123"/>
      <c r="E150" s="123">
        <v>0</v>
      </c>
      <c r="F150" s="123"/>
      <c r="G150" s="123">
        <v>0</v>
      </c>
      <c r="H150" s="123">
        <v>0</v>
      </c>
      <c r="I150" s="123"/>
      <c r="J150" s="123"/>
      <c r="K150" s="123">
        <f t="shared" si="37"/>
        <v>0</v>
      </c>
      <c r="L150" s="123">
        <v>0</v>
      </c>
      <c r="M150" s="123"/>
      <c r="N150" s="123"/>
      <c r="O150" s="123">
        <f>'2020'!Q153-'[3]Лист1'!P147</f>
        <v>0</v>
      </c>
      <c r="P150" s="123">
        <f>'2020'!R153-'[3]Лист1'!Q147</f>
        <v>0</v>
      </c>
      <c r="Q150" s="123">
        <f>'2020'!S153-'[3]Лист1'!R147</f>
        <v>0</v>
      </c>
      <c r="R150" s="123">
        <f>'2020'!T153-'[3]Лист1'!S147</f>
        <v>0</v>
      </c>
      <c r="S150" s="123">
        <f>'2020'!U153-'[3]Лист1'!T147</f>
        <v>0</v>
      </c>
      <c r="T150" s="123">
        <f>'2020'!V153-'[3]Лист1'!U147</f>
        <v>0</v>
      </c>
      <c r="U150" s="123">
        <f>'2020'!W153-'[3]Лист1'!V147</f>
        <v>0</v>
      </c>
      <c r="V150" s="123">
        <f>'2020'!X153-'[3]Лист1'!W147</f>
        <v>0</v>
      </c>
      <c r="W150" s="123">
        <f>'2020'!Y153-'[3]Лист1'!X147</f>
        <v>0</v>
      </c>
      <c r="X150" s="123">
        <f>'2020'!Z153-'[3]Лист1'!Y147</f>
        <v>0</v>
      </c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40">
        <f t="shared" si="42"/>
        <v>0</v>
      </c>
      <c r="AN150" s="140">
        <f t="shared" si="43"/>
        <v>0</v>
      </c>
      <c r="AO150" s="140"/>
      <c r="AP150" s="140"/>
      <c r="AQ150" s="140">
        <v>0</v>
      </c>
      <c r="AR150" s="140">
        <v>0</v>
      </c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  <c r="BG150" s="140">
        <f t="shared" si="44"/>
        <v>0</v>
      </c>
      <c r="BH150" s="140">
        <f t="shared" si="38"/>
        <v>0</v>
      </c>
      <c r="BI150" s="140"/>
      <c r="BJ150" s="140"/>
      <c r="BK150" s="140"/>
      <c r="BL150" s="140"/>
      <c r="BM150" s="140"/>
      <c r="BN150" s="140"/>
      <c r="BO150" s="140"/>
      <c r="BP150" s="140"/>
      <c r="BQ150" s="140"/>
      <c r="BR150" s="140"/>
      <c r="BS150" s="140"/>
      <c r="BT150" s="140"/>
      <c r="BU150" s="140"/>
      <c r="BV150" s="140"/>
      <c r="BW150" s="140"/>
      <c r="BX150" s="140"/>
      <c r="BY150" s="140"/>
      <c r="BZ150" s="140"/>
      <c r="CA150" s="140">
        <f t="shared" si="45"/>
        <v>0</v>
      </c>
      <c r="CB150" s="140">
        <f t="shared" si="39"/>
        <v>0</v>
      </c>
      <c r="CC150" s="140">
        <f t="shared" si="40"/>
        <v>0</v>
      </c>
      <c r="CD150" s="140">
        <f t="shared" si="40"/>
        <v>0</v>
      </c>
      <c r="CE150" s="141"/>
      <c r="CF150" s="142">
        <f t="shared" si="46"/>
        <v>0</v>
      </c>
      <c r="CG150" s="143">
        <f t="shared" si="48"/>
        <v>0</v>
      </c>
      <c r="CH150" s="144"/>
      <c r="CI150" s="144"/>
      <c r="CJ150" s="145"/>
      <c r="CK150" s="145"/>
      <c r="CL150" s="145"/>
      <c r="CM150" s="145"/>
      <c r="CN150" s="145"/>
      <c r="CO150" s="145"/>
      <c r="CP150" s="145"/>
      <c r="CQ150" s="145"/>
      <c r="CR150" s="145"/>
      <c r="CS150" s="145"/>
      <c r="CT150" s="145"/>
      <c r="CU150" s="145"/>
      <c r="CV150" s="145"/>
      <c r="CW150" s="145"/>
      <c r="CX150" s="145"/>
      <c r="CY150" s="145"/>
      <c r="CZ150" s="145">
        <f t="shared" si="47"/>
        <v>0</v>
      </c>
      <c r="DA150" s="147">
        <f t="shared" si="41"/>
        <v>0</v>
      </c>
    </row>
    <row r="151" spans="1:105" s="167" customFormat="1" ht="12.75">
      <c r="A151" s="264" t="s">
        <v>102</v>
      </c>
      <c r="B151" s="123">
        <v>0</v>
      </c>
      <c r="C151" s="123">
        <v>0</v>
      </c>
      <c r="D151" s="123"/>
      <c r="E151" s="123">
        <v>0</v>
      </c>
      <c r="F151" s="123"/>
      <c r="G151" s="123">
        <v>1200</v>
      </c>
      <c r="H151" s="123">
        <v>20415215.68</v>
      </c>
      <c r="I151" s="123"/>
      <c r="J151" s="123"/>
      <c r="K151" s="123">
        <f t="shared" si="37"/>
        <v>20415215.68</v>
      </c>
      <c r="L151" s="123">
        <v>44000</v>
      </c>
      <c r="M151" s="123"/>
      <c r="N151" s="123"/>
      <c r="O151" s="123">
        <f>'2020'!Q154-'[3]Лист1'!P148</f>
        <v>-9636715.14</v>
      </c>
      <c r="P151" s="123">
        <f>'2020'!R154-'[3]Лист1'!Q148</f>
        <v>-17824.1</v>
      </c>
      <c r="Q151" s="123">
        <f>'2020'!S154-'[3]Лист1'!R148</f>
        <v>0</v>
      </c>
      <c r="R151" s="123">
        <f>'2020'!T154-'[3]Лист1'!S148</f>
        <v>-16515.14</v>
      </c>
      <c r="S151" s="123">
        <f>'2020'!U154-'[3]Лист1'!T148</f>
        <v>-6882.79</v>
      </c>
      <c r="T151" s="123">
        <f>'2020'!V154-'[3]Лист1'!U148</f>
        <v>0</v>
      </c>
      <c r="U151" s="123">
        <f>'2020'!W154-'[3]Лист1'!V148</f>
        <v>0</v>
      </c>
      <c r="V151" s="123">
        <f>'2020'!X154-'[3]Лист1'!W148</f>
        <v>-1246.2</v>
      </c>
      <c r="W151" s="123">
        <f>'2020'!Y154-'[3]Лист1'!X148</f>
        <v>0</v>
      </c>
      <c r="X151" s="123">
        <f>'2020'!Z154-'[3]Лист1'!Y148</f>
        <v>0</v>
      </c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40">
        <f t="shared" si="42"/>
        <v>-9679183.37</v>
      </c>
      <c r="AN151" s="140">
        <f t="shared" si="43"/>
        <v>30094399.049999997</v>
      </c>
      <c r="AO151" s="140"/>
      <c r="AP151" s="140"/>
      <c r="AQ151" s="140">
        <v>0</v>
      </c>
      <c r="AR151" s="140">
        <v>0</v>
      </c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40"/>
      <c r="BG151" s="140">
        <f t="shared" si="44"/>
        <v>0</v>
      </c>
      <c r="BH151" s="140">
        <f t="shared" si="38"/>
        <v>0</v>
      </c>
      <c r="BI151" s="140"/>
      <c r="BJ151" s="140"/>
      <c r="BK151" s="140"/>
      <c r="BL151" s="140"/>
      <c r="BM151" s="140"/>
      <c r="BN151" s="140"/>
      <c r="BO151" s="140"/>
      <c r="BP151" s="140"/>
      <c r="BQ151" s="140"/>
      <c r="BR151" s="140"/>
      <c r="BS151" s="140"/>
      <c r="BT151" s="140"/>
      <c r="BU151" s="140"/>
      <c r="BV151" s="140"/>
      <c r="BW151" s="140"/>
      <c r="BX151" s="140"/>
      <c r="BY151" s="140"/>
      <c r="BZ151" s="140"/>
      <c r="CA151" s="140">
        <f t="shared" si="45"/>
        <v>0</v>
      </c>
      <c r="CB151" s="140">
        <f t="shared" si="39"/>
        <v>1200</v>
      </c>
      <c r="CC151" s="140">
        <f t="shared" si="40"/>
        <v>-9679183.37</v>
      </c>
      <c r="CD151" s="140">
        <f t="shared" si="40"/>
        <v>30095599.049999997</v>
      </c>
      <c r="CE151" s="141"/>
      <c r="CF151" s="142">
        <f t="shared" si="46"/>
        <v>20459215.68</v>
      </c>
      <c r="CG151" s="143">
        <f t="shared" si="48"/>
        <v>20460415.68</v>
      </c>
      <c r="CH151" s="144"/>
      <c r="CI151" s="144"/>
      <c r="CJ151" s="145"/>
      <c r="CK151" s="145"/>
      <c r="CL151" s="145"/>
      <c r="CM151" s="145"/>
      <c r="CN151" s="145"/>
      <c r="CO151" s="145"/>
      <c r="CP151" s="145"/>
      <c r="CQ151" s="145"/>
      <c r="CR151" s="145"/>
      <c r="CS151" s="145"/>
      <c r="CT151" s="145"/>
      <c r="CU151" s="145"/>
      <c r="CV151" s="145"/>
      <c r="CW151" s="145"/>
      <c r="CX151" s="145"/>
      <c r="CY151" s="145"/>
      <c r="CZ151" s="145">
        <f t="shared" si="47"/>
        <v>0</v>
      </c>
      <c r="DA151" s="147">
        <f t="shared" si="41"/>
        <v>44000</v>
      </c>
    </row>
    <row r="152" spans="1:105" s="146" customFormat="1" ht="12.75">
      <c r="A152" s="263" t="s">
        <v>103</v>
      </c>
      <c r="B152" s="123">
        <v>0</v>
      </c>
      <c r="C152" s="123">
        <v>0</v>
      </c>
      <c r="D152" s="123">
        <v>61630</v>
      </c>
      <c r="E152" s="123">
        <v>0</v>
      </c>
      <c r="F152" s="123"/>
      <c r="G152" s="123">
        <v>699233.1799999999</v>
      </c>
      <c r="H152" s="123">
        <v>26675898.36</v>
      </c>
      <c r="I152" s="123"/>
      <c r="J152" s="123"/>
      <c r="K152" s="123">
        <f t="shared" si="37"/>
        <v>26675898.36</v>
      </c>
      <c r="L152" s="123">
        <v>348801.80000000075</v>
      </c>
      <c r="M152" s="123"/>
      <c r="N152" s="123"/>
      <c r="O152" s="123">
        <f>'2020'!Q155-'[3]Лист1'!P149</f>
        <v>-10824489.05</v>
      </c>
      <c r="P152" s="123">
        <f>'2020'!R155-'[3]Лист1'!Q149</f>
        <v>-28087.77</v>
      </c>
      <c r="Q152" s="123">
        <f>'2020'!S155-'[3]Лист1'!R149</f>
        <v>0</v>
      </c>
      <c r="R152" s="123">
        <f>'2020'!T155-'[3]Лист1'!S149</f>
        <v>-6014733.19</v>
      </c>
      <c r="S152" s="123">
        <f>'2020'!U155-'[3]Лист1'!T149</f>
        <v>-14560.93</v>
      </c>
      <c r="T152" s="123">
        <f>'2020'!V155-'[3]Лист1'!U149</f>
        <v>0</v>
      </c>
      <c r="U152" s="123">
        <f>'2020'!W155-'[3]Лист1'!V149</f>
        <v>-463819.77</v>
      </c>
      <c r="V152" s="123">
        <f>'2020'!X155-'[3]Лист1'!W149</f>
        <v>0</v>
      </c>
      <c r="W152" s="123">
        <f>'2020'!Y155-'[3]Лист1'!X149</f>
        <v>0</v>
      </c>
      <c r="X152" s="123">
        <f>'2020'!Z155-'[3]Лист1'!Y149</f>
        <v>-390792</v>
      </c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40">
        <f t="shared" si="42"/>
        <v>-17736482.71</v>
      </c>
      <c r="AN152" s="140">
        <f t="shared" si="43"/>
        <v>44412381.07</v>
      </c>
      <c r="AO152" s="140"/>
      <c r="AP152" s="140"/>
      <c r="AQ152" s="140">
        <v>0</v>
      </c>
      <c r="AR152" s="140">
        <v>0</v>
      </c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  <c r="BG152" s="140">
        <f t="shared" si="44"/>
        <v>0</v>
      </c>
      <c r="BH152" s="140">
        <f t="shared" si="38"/>
        <v>0</v>
      </c>
      <c r="BI152" s="140"/>
      <c r="BJ152" s="140"/>
      <c r="BK152" s="140"/>
      <c r="BL152" s="140"/>
      <c r="BM152" s="140"/>
      <c r="BN152" s="140"/>
      <c r="BO152" s="140"/>
      <c r="BP152" s="140"/>
      <c r="BQ152" s="140"/>
      <c r="BR152" s="140"/>
      <c r="BS152" s="140"/>
      <c r="BT152" s="140"/>
      <c r="BU152" s="140"/>
      <c r="BV152" s="140"/>
      <c r="BW152" s="140"/>
      <c r="BX152" s="140"/>
      <c r="BY152" s="140"/>
      <c r="BZ152" s="140"/>
      <c r="CA152" s="140">
        <f t="shared" si="45"/>
        <v>0</v>
      </c>
      <c r="CB152" s="140">
        <f t="shared" si="39"/>
        <v>699233.1799999999</v>
      </c>
      <c r="CC152" s="140">
        <f t="shared" si="40"/>
        <v>-17736482.71</v>
      </c>
      <c r="CD152" s="140">
        <f t="shared" si="40"/>
        <v>45111614.25</v>
      </c>
      <c r="CE152" s="141"/>
      <c r="CF152" s="142">
        <f t="shared" si="46"/>
        <v>27024700.16</v>
      </c>
      <c r="CG152" s="143">
        <f t="shared" si="48"/>
        <v>27723933.34</v>
      </c>
      <c r="CH152" s="143"/>
      <c r="CI152" s="144"/>
      <c r="CJ152" s="145"/>
      <c r="CK152" s="145"/>
      <c r="CL152" s="145"/>
      <c r="CM152" s="145"/>
      <c r="CN152" s="145"/>
      <c r="CO152" s="145"/>
      <c r="CP152" s="145"/>
      <c r="CQ152" s="145"/>
      <c r="CR152" s="145"/>
      <c r="CS152" s="145"/>
      <c r="CT152" s="145"/>
      <c r="CU152" s="145"/>
      <c r="CV152" s="145"/>
      <c r="CW152" s="145"/>
      <c r="CX152" s="145"/>
      <c r="CY152" s="145"/>
      <c r="CZ152" s="145">
        <f t="shared" si="47"/>
        <v>0</v>
      </c>
      <c r="DA152" s="147">
        <f t="shared" si="41"/>
        <v>410431.80000000075</v>
      </c>
    </row>
    <row r="153" spans="1:105" s="146" customFormat="1" ht="22.5" customHeight="1">
      <c r="A153" s="263" t="s">
        <v>104</v>
      </c>
      <c r="B153" s="123">
        <v>0</v>
      </c>
      <c r="C153" s="123">
        <v>0</v>
      </c>
      <c r="D153" s="123"/>
      <c r="E153" s="123">
        <v>0</v>
      </c>
      <c r="F153" s="123"/>
      <c r="G153" s="123">
        <v>0</v>
      </c>
      <c r="H153" s="123">
        <v>13892293.66</v>
      </c>
      <c r="I153" s="123"/>
      <c r="J153" s="123"/>
      <c r="K153" s="123">
        <f t="shared" si="37"/>
        <v>13892293.66</v>
      </c>
      <c r="L153" s="123">
        <v>224927</v>
      </c>
      <c r="M153" s="123"/>
      <c r="N153" s="123"/>
      <c r="O153" s="123">
        <f>'2020'!Q156-'[3]Лист1'!P150</f>
        <v>-6913745.96</v>
      </c>
      <c r="P153" s="123">
        <f>'2020'!R156-'[3]Лист1'!Q150</f>
        <v>-10263.36</v>
      </c>
      <c r="Q153" s="123">
        <f>'2020'!S156-'[3]Лист1'!R150</f>
        <v>0</v>
      </c>
      <c r="R153" s="123">
        <f>'2020'!T156-'[3]Лист1'!S150</f>
        <v>-262462.16</v>
      </c>
      <c r="S153" s="123">
        <f>'2020'!U156-'[3]Лист1'!T150</f>
        <v>-3900</v>
      </c>
      <c r="T153" s="123">
        <f>'2020'!V156-'[3]Лист1'!U150</f>
        <v>0</v>
      </c>
      <c r="U153" s="123">
        <f>'2020'!W156-'[3]Лист1'!V150</f>
        <v>-2862.75</v>
      </c>
      <c r="V153" s="123">
        <f>'2020'!X156-'[3]Лист1'!W150</f>
        <v>-1306.44</v>
      </c>
      <c r="W153" s="123">
        <f>'2020'!Y156-'[3]Лист1'!X150</f>
        <v>0</v>
      </c>
      <c r="X153" s="123">
        <f>'2020'!Z156-'[3]Лист1'!Y150</f>
        <v>0</v>
      </c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40">
        <f t="shared" si="42"/>
        <v>-7194540.670000001</v>
      </c>
      <c r="AN153" s="140">
        <f t="shared" si="43"/>
        <v>21086834.330000002</v>
      </c>
      <c r="AO153" s="140"/>
      <c r="AP153" s="140"/>
      <c r="AQ153" s="140">
        <v>0</v>
      </c>
      <c r="AR153" s="140">
        <v>0</v>
      </c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>
        <f t="shared" si="44"/>
        <v>0</v>
      </c>
      <c r="BH153" s="140">
        <f t="shared" si="38"/>
        <v>0</v>
      </c>
      <c r="BI153" s="140"/>
      <c r="BJ153" s="140"/>
      <c r="BK153" s="140"/>
      <c r="BL153" s="140"/>
      <c r="BM153" s="140"/>
      <c r="BN153" s="140"/>
      <c r="BO153" s="140"/>
      <c r="BP153" s="140"/>
      <c r="BQ153" s="140"/>
      <c r="BR153" s="140"/>
      <c r="BS153" s="140"/>
      <c r="BT153" s="140"/>
      <c r="BU153" s="140"/>
      <c r="BV153" s="140"/>
      <c r="BW153" s="140"/>
      <c r="BX153" s="140"/>
      <c r="BY153" s="140"/>
      <c r="BZ153" s="140"/>
      <c r="CA153" s="140">
        <f t="shared" si="45"/>
        <v>0</v>
      </c>
      <c r="CB153" s="140">
        <f t="shared" si="39"/>
        <v>0</v>
      </c>
      <c r="CC153" s="140">
        <f t="shared" si="40"/>
        <v>-7194540.670000001</v>
      </c>
      <c r="CD153" s="140">
        <f t="shared" si="40"/>
        <v>21086834.330000002</v>
      </c>
      <c r="CE153" s="141"/>
      <c r="CF153" s="142">
        <f t="shared" si="46"/>
        <v>14117220.66</v>
      </c>
      <c r="CG153" s="143">
        <f t="shared" si="48"/>
        <v>14117220.66</v>
      </c>
      <c r="CH153" s="144"/>
      <c r="CI153" s="144"/>
      <c r="CJ153" s="145"/>
      <c r="CK153" s="145"/>
      <c r="CL153" s="145"/>
      <c r="CM153" s="145"/>
      <c r="CN153" s="145"/>
      <c r="CO153" s="145"/>
      <c r="CP153" s="145"/>
      <c r="CQ153" s="145"/>
      <c r="CR153" s="145"/>
      <c r="CS153" s="145"/>
      <c r="CT153" s="145"/>
      <c r="CU153" s="145"/>
      <c r="CV153" s="145"/>
      <c r="CW153" s="145"/>
      <c r="CX153" s="145"/>
      <c r="CY153" s="145"/>
      <c r="CZ153" s="145">
        <f t="shared" si="47"/>
        <v>0</v>
      </c>
      <c r="DA153" s="147">
        <f t="shared" si="41"/>
        <v>224927</v>
      </c>
    </row>
    <row r="154" spans="1:105" s="146" customFormat="1" ht="12.75">
      <c r="A154" s="265" t="s">
        <v>105</v>
      </c>
      <c r="B154" s="123">
        <v>0</v>
      </c>
      <c r="C154" s="123">
        <v>0</v>
      </c>
      <c r="D154" s="123"/>
      <c r="E154" s="123">
        <v>0</v>
      </c>
      <c r="F154" s="123"/>
      <c r="G154" s="123">
        <v>21787.510000000002</v>
      </c>
      <c r="H154" s="123">
        <v>6996478.32</v>
      </c>
      <c r="I154" s="123"/>
      <c r="J154" s="123"/>
      <c r="K154" s="123">
        <f t="shared" si="37"/>
        <v>6996478.32</v>
      </c>
      <c r="L154" s="123">
        <v>352966</v>
      </c>
      <c r="M154" s="123"/>
      <c r="N154" s="123"/>
      <c r="O154" s="123">
        <f>'2020'!Q157-'[3]Лист1'!P151</f>
        <v>-4013898.73</v>
      </c>
      <c r="P154" s="123">
        <f>'2020'!R157-'[3]Лист1'!Q151</f>
        <v>-3465.18</v>
      </c>
      <c r="Q154" s="123">
        <f>'2020'!S157-'[3]Лист1'!R151</f>
        <v>-5416.8</v>
      </c>
      <c r="R154" s="123">
        <f>'2020'!T157-'[3]Лист1'!S151</f>
        <v>-1665936.22</v>
      </c>
      <c r="S154" s="123">
        <f>'2020'!U157-'[3]Лист1'!T151</f>
        <v>-8844.78</v>
      </c>
      <c r="T154" s="123">
        <f>'2020'!V157-'[3]Лист1'!U151</f>
        <v>0</v>
      </c>
      <c r="U154" s="123">
        <f>'2020'!W157-'[3]Лист1'!V151</f>
        <v>-47852.08</v>
      </c>
      <c r="V154" s="123">
        <f>'2020'!X157-'[3]Лист1'!W151</f>
        <v>0</v>
      </c>
      <c r="W154" s="123">
        <f>'2020'!Y157-'[3]Лист1'!X151</f>
        <v>0</v>
      </c>
      <c r="X154" s="123">
        <f>'2020'!Z157-'[3]Лист1'!Y151</f>
        <v>0</v>
      </c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40">
        <f t="shared" si="42"/>
        <v>-5745413.79</v>
      </c>
      <c r="AN154" s="140">
        <f t="shared" si="43"/>
        <v>12741892.11</v>
      </c>
      <c r="AO154" s="140"/>
      <c r="AP154" s="140"/>
      <c r="AQ154" s="140">
        <v>0</v>
      </c>
      <c r="AR154" s="140">
        <v>0</v>
      </c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>
        <f t="shared" si="44"/>
        <v>0</v>
      </c>
      <c r="BH154" s="140">
        <f t="shared" si="38"/>
        <v>0</v>
      </c>
      <c r="BI154" s="140"/>
      <c r="BJ154" s="140"/>
      <c r="BK154" s="140"/>
      <c r="BL154" s="140"/>
      <c r="BM154" s="140"/>
      <c r="BN154" s="140"/>
      <c r="BO154" s="140"/>
      <c r="BP154" s="140"/>
      <c r="BQ154" s="140"/>
      <c r="BR154" s="140"/>
      <c r="BS154" s="140"/>
      <c r="BT154" s="140"/>
      <c r="BU154" s="140"/>
      <c r="BV154" s="140"/>
      <c r="BW154" s="140"/>
      <c r="BX154" s="140"/>
      <c r="BY154" s="140"/>
      <c r="BZ154" s="140"/>
      <c r="CA154" s="140">
        <f t="shared" si="45"/>
        <v>0</v>
      </c>
      <c r="CB154" s="140">
        <f t="shared" si="39"/>
        <v>21787.510000000002</v>
      </c>
      <c r="CC154" s="140">
        <f t="shared" si="40"/>
        <v>-5745413.79</v>
      </c>
      <c r="CD154" s="140">
        <f t="shared" si="40"/>
        <v>12763679.62</v>
      </c>
      <c r="CE154" s="141"/>
      <c r="CF154" s="142">
        <f t="shared" si="46"/>
        <v>7349444.32</v>
      </c>
      <c r="CG154" s="143">
        <f t="shared" si="48"/>
        <v>7371231.83</v>
      </c>
      <c r="CH154" s="144"/>
      <c r="CI154" s="144"/>
      <c r="CJ154" s="145"/>
      <c r="CK154" s="145"/>
      <c r="CL154" s="145"/>
      <c r="CM154" s="145"/>
      <c r="CN154" s="145"/>
      <c r="CO154" s="145"/>
      <c r="CP154" s="145"/>
      <c r="CQ154" s="145"/>
      <c r="CR154" s="145"/>
      <c r="CS154" s="145"/>
      <c r="CT154" s="145"/>
      <c r="CU154" s="145"/>
      <c r="CV154" s="145"/>
      <c r="CW154" s="145"/>
      <c r="CX154" s="145"/>
      <c r="CY154" s="145"/>
      <c r="CZ154" s="145">
        <f t="shared" si="47"/>
        <v>0</v>
      </c>
      <c r="DA154" s="147">
        <f t="shared" si="41"/>
        <v>352966</v>
      </c>
    </row>
    <row r="155" spans="1:105" s="146" customFormat="1" ht="12.75">
      <c r="A155" s="265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>
        <f t="shared" si="37"/>
        <v>0</v>
      </c>
      <c r="L155" s="123"/>
      <c r="M155" s="123"/>
      <c r="N155" s="123"/>
      <c r="O155" s="123">
        <f>'2020'!Q158-'[3]Лист1'!P152</f>
        <v>0</v>
      </c>
      <c r="P155" s="123">
        <f>'2020'!R158-'[3]Лист1'!Q152</f>
        <v>0</v>
      </c>
      <c r="Q155" s="123">
        <f>'2020'!S158-'[3]Лист1'!R152</f>
        <v>0</v>
      </c>
      <c r="R155" s="123">
        <f>'2020'!T158-'[3]Лист1'!S152</f>
        <v>0</v>
      </c>
      <c r="S155" s="123">
        <f>'2020'!U158-'[3]Лист1'!T152</f>
        <v>0</v>
      </c>
      <c r="T155" s="123">
        <f>'2020'!V158-'[3]Лист1'!U152</f>
        <v>0</v>
      </c>
      <c r="U155" s="123">
        <f>'2020'!W158-'[3]Лист1'!V152</f>
        <v>0</v>
      </c>
      <c r="V155" s="123">
        <f>'2020'!X158-'[3]Лист1'!W152</f>
        <v>0</v>
      </c>
      <c r="W155" s="123">
        <f>'2020'!Y158-'[3]Лист1'!X152</f>
        <v>0</v>
      </c>
      <c r="X155" s="123">
        <f>'2020'!Z158-'[3]Лист1'!Y152</f>
        <v>0</v>
      </c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40">
        <f t="shared" si="42"/>
        <v>0</v>
      </c>
      <c r="AN155" s="140">
        <f t="shared" si="43"/>
        <v>0</v>
      </c>
      <c r="AO155" s="140"/>
      <c r="AP155" s="140"/>
      <c r="AQ155" s="140">
        <v>0</v>
      </c>
      <c r="AR155" s="140">
        <v>0</v>
      </c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140"/>
      <c r="BD155" s="140"/>
      <c r="BE155" s="140"/>
      <c r="BF155" s="140"/>
      <c r="BG155" s="140">
        <f t="shared" si="44"/>
        <v>0</v>
      </c>
      <c r="BH155" s="140">
        <f t="shared" si="38"/>
        <v>0</v>
      </c>
      <c r="BI155" s="140"/>
      <c r="BJ155" s="140"/>
      <c r="BK155" s="140"/>
      <c r="BL155" s="140"/>
      <c r="BM155" s="140"/>
      <c r="BN155" s="140"/>
      <c r="BO155" s="140"/>
      <c r="BP155" s="140"/>
      <c r="BQ155" s="140"/>
      <c r="BR155" s="140"/>
      <c r="BS155" s="140"/>
      <c r="BT155" s="140"/>
      <c r="BU155" s="140"/>
      <c r="BV155" s="140"/>
      <c r="BW155" s="140"/>
      <c r="BX155" s="140"/>
      <c r="BY155" s="140"/>
      <c r="BZ155" s="140"/>
      <c r="CA155" s="140">
        <f t="shared" si="45"/>
        <v>0</v>
      </c>
      <c r="CB155" s="140">
        <f t="shared" si="39"/>
        <v>0</v>
      </c>
      <c r="CC155" s="140">
        <f t="shared" si="40"/>
        <v>0</v>
      </c>
      <c r="CD155" s="140">
        <f t="shared" si="40"/>
        <v>0</v>
      </c>
      <c r="CE155" s="141"/>
      <c r="CF155" s="142">
        <f t="shared" si="46"/>
        <v>0</v>
      </c>
      <c r="CG155" s="143">
        <f t="shared" si="48"/>
        <v>0</v>
      </c>
      <c r="CH155" s="144"/>
      <c r="CI155" s="144"/>
      <c r="CJ155" s="145"/>
      <c r="CK155" s="145"/>
      <c r="CL155" s="145"/>
      <c r="CM155" s="145"/>
      <c r="CN155" s="145"/>
      <c r="CO155" s="145"/>
      <c r="CP155" s="145"/>
      <c r="CQ155" s="145"/>
      <c r="CR155" s="145"/>
      <c r="CS155" s="145"/>
      <c r="CT155" s="145"/>
      <c r="CU155" s="145"/>
      <c r="CV155" s="145"/>
      <c r="CW155" s="145"/>
      <c r="CX155" s="145"/>
      <c r="CY155" s="145"/>
      <c r="CZ155" s="145">
        <f t="shared" si="47"/>
        <v>0</v>
      </c>
      <c r="DA155" s="147">
        <f t="shared" si="41"/>
        <v>0</v>
      </c>
    </row>
    <row r="156" spans="1:105" s="146" customFormat="1" ht="12.75">
      <c r="A156" s="265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>
        <f t="shared" si="37"/>
        <v>0</v>
      </c>
      <c r="L156" s="123"/>
      <c r="M156" s="123"/>
      <c r="N156" s="123"/>
      <c r="O156" s="123">
        <f>'2020'!Q159-'[3]Лист1'!P153</f>
        <v>0</v>
      </c>
      <c r="P156" s="123">
        <f>'2020'!R159-'[3]Лист1'!Q153</f>
        <v>0</v>
      </c>
      <c r="Q156" s="123">
        <f>'2020'!S159-'[3]Лист1'!R153</f>
        <v>0</v>
      </c>
      <c r="R156" s="123">
        <f>'2020'!T159-'[3]Лист1'!S153</f>
        <v>0</v>
      </c>
      <c r="S156" s="123">
        <f>'2020'!U159-'[3]Лист1'!T153</f>
        <v>0</v>
      </c>
      <c r="T156" s="123">
        <f>'2020'!V159-'[3]Лист1'!U153</f>
        <v>0</v>
      </c>
      <c r="U156" s="123">
        <f>'2020'!W159-'[3]Лист1'!V153</f>
        <v>0</v>
      </c>
      <c r="V156" s="123">
        <f>'2020'!X159-'[3]Лист1'!W153</f>
        <v>0</v>
      </c>
      <c r="W156" s="123">
        <f>'2020'!Y159-'[3]Лист1'!X153</f>
        <v>0</v>
      </c>
      <c r="X156" s="123">
        <f>'2020'!Z159-'[3]Лист1'!Y153</f>
        <v>0</v>
      </c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40">
        <f t="shared" si="42"/>
        <v>0</v>
      </c>
      <c r="AN156" s="140">
        <f t="shared" si="43"/>
        <v>0</v>
      </c>
      <c r="AO156" s="140"/>
      <c r="AP156" s="140"/>
      <c r="AQ156" s="140">
        <v>0</v>
      </c>
      <c r="AR156" s="140">
        <v>0</v>
      </c>
      <c r="AS156" s="140"/>
      <c r="AT156" s="140"/>
      <c r="AU156" s="140"/>
      <c r="AV156" s="140"/>
      <c r="AW156" s="140"/>
      <c r="AX156" s="140"/>
      <c r="AY156" s="140"/>
      <c r="AZ156" s="140"/>
      <c r="BA156" s="140"/>
      <c r="BB156" s="140"/>
      <c r="BC156" s="140"/>
      <c r="BD156" s="140"/>
      <c r="BE156" s="140"/>
      <c r="BF156" s="140"/>
      <c r="BG156" s="140">
        <f t="shared" si="44"/>
        <v>0</v>
      </c>
      <c r="BH156" s="140">
        <f t="shared" si="38"/>
        <v>0</v>
      </c>
      <c r="BI156" s="140"/>
      <c r="BJ156" s="140"/>
      <c r="BK156" s="140"/>
      <c r="BL156" s="140"/>
      <c r="BM156" s="140"/>
      <c r="BN156" s="140"/>
      <c r="BO156" s="140"/>
      <c r="BP156" s="140"/>
      <c r="BQ156" s="140"/>
      <c r="BR156" s="140"/>
      <c r="BS156" s="140"/>
      <c r="BT156" s="140"/>
      <c r="BU156" s="140"/>
      <c r="BV156" s="140"/>
      <c r="BW156" s="140"/>
      <c r="BX156" s="140"/>
      <c r="BY156" s="140"/>
      <c r="BZ156" s="140"/>
      <c r="CA156" s="140">
        <f t="shared" si="45"/>
        <v>0</v>
      </c>
      <c r="CB156" s="140">
        <f t="shared" si="39"/>
        <v>0</v>
      </c>
      <c r="CC156" s="140">
        <f t="shared" si="40"/>
        <v>0</v>
      </c>
      <c r="CD156" s="140">
        <f t="shared" si="40"/>
        <v>0</v>
      </c>
      <c r="CE156" s="141"/>
      <c r="CF156" s="142">
        <f t="shared" si="46"/>
        <v>0</v>
      </c>
      <c r="CG156" s="143">
        <f t="shared" si="48"/>
        <v>0</v>
      </c>
      <c r="CH156" s="144"/>
      <c r="CI156" s="144"/>
      <c r="CJ156" s="145"/>
      <c r="CK156" s="145"/>
      <c r="CL156" s="145"/>
      <c r="CM156" s="145"/>
      <c r="CN156" s="145"/>
      <c r="CO156" s="145"/>
      <c r="CP156" s="145"/>
      <c r="CQ156" s="145"/>
      <c r="CR156" s="145"/>
      <c r="CS156" s="145"/>
      <c r="CT156" s="145"/>
      <c r="CU156" s="145"/>
      <c r="CV156" s="145"/>
      <c r="CW156" s="145"/>
      <c r="CX156" s="145"/>
      <c r="CY156" s="145"/>
      <c r="CZ156" s="145">
        <f t="shared" si="47"/>
        <v>0</v>
      </c>
      <c r="DA156" s="147">
        <f t="shared" si="41"/>
        <v>0</v>
      </c>
    </row>
    <row r="157" spans="1:105" s="206" customFormat="1" ht="15">
      <c r="A157" s="266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>
        <f t="shared" si="37"/>
        <v>0</v>
      </c>
      <c r="L157" s="123"/>
      <c r="M157" s="123"/>
      <c r="N157" s="123"/>
      <c r="O157" s="123">
        <f>'2020'!Q160-'[3]Лист1'!P154</f>
        <v>0</v>
      </c>
      <c r="P157" s="123">
        <f>'2020'!R160-'[3]Лист1'!Q154</f>
        <v>0</v>
      </c>
      <c r="Q157" s="123">
        <f>'2020'!S160-'[3]Лист1'!R154</f>
        <v>0</v>
      </c>
      <c r="R157" s="123">
        <f>'2020'!T160-'[3]Лист1'!S154</f>
        <v>0</v>
      </c>
      <c r="S157" s="123">
        <f>'2020'!U160-'[3]Лист1'!T154</f>
        <v>0</v>
      </c>
      <c r="T157" s="123">
        <f>'2020'!V160-'[3]Лист1'!U154</f>
        <v>0</v>
      </c>
      <c r="U157" s="123">
        <f>'2020'!W160-'[3]Лист1'!V154</f>
        <v>0</v>
      </c>
      <c r="V157" s="123">
        <f>'2020'!X160-'[3]Лист1'!W154</f>
        <v>0</v>
      </c>
      <c r="W157" s="123">
        <f>'2020'!Y160-'[3]Лист1'!X154</f>
        <v>0</v>
      </c>
      <c r="X157" s="123">
        <f>'2020'!Z160-'[3]Лист1'!Y154</f>
        <v>0</v>
      </c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40">
        <f t="shared" si="42"/>
        <v>0</v>
      </c>
      <c r="AN157" s="140">
        <f t="shared" si="43"/>
        <v>0</v>
      </c>
      <c r="AO157" s="140"/>
      <c r="AP157" s="140"/>
      <c r="AQ157" s="140">
        <v>0</v>
      </c>
      <c r="AR157" s="140">
        <v>0</v>
      </c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  <c r="BE157" s="140"/>
      <c r="BF157" s="140"/>
      <c r="BG157" s="140">
        <f t="shared" si="44"/>
        <v>0</v>
      </c>
      <c r="BH157" s="140">
        <f t="shared" si="38"/>
        <v>0</v>
      </c>
      <c r="BI157" s="140"/>
      <c r="BJ157" s="140"/>
      <c r="BK157" s="140"/>
      <c r="BL157" s="140"/>
      <c r="BM157" s="140"/>
      <c r="BN157" s="140"/>
      <c r="BO157" s="140"/>
      <c r="BP157" s="140"/>
      <c r="BQ157" s="140"/>
      <c r="BR157" s="140"/>
      <c r="BS157" s="140"/>
      <c r="BT157" s="140"/>
      <c r="BU157" s="140"/>
      <c r="BV157" s="140"/>
      <c r="BW157" s="140"/>
      <c r="BX157" s="140"/>
      <c r="BY157" s="140"/>
      <c r="BZ157" s="140"/>
      <c r="CA157" s="140">
        <f t="shared" si="45"/>
        <v>0</v>
      </c>
      <c r="CB157" s="140">
        <f t="shared" si="39"/>
        <v>0</v>
      </c>
      <c r="CC157" s="140">
        <f t="shared" si="40"/>
        <v>0</v>
      </c>
      <c r="CD157" s="140">
        <f t="shared" si="40"/>
        <v>0</v>
      </c>
      <c r="CE157" s="141"/>
      <c r="CF157" s="142">
        <f t="shared" si="46"/>
        <v>0</v>
      </c>
      <c r="CG157" s="143">
        <f t="shared" si="48"/>
        <v>0</v>
      </c>
      <c r="CH157" s="144"/>
      <c r="CI157" s="144"/>
      <c r="CJ157" s="145"/>
      <c r="CK157" s="145"/>
      <c r="CL157" s="145"/>
      <c r="CM157" s="145"/>
      <c r="CN157" s="145"/>
      <c r="CO157" s="145"/>
      <c r="CP157" s="145"/>
      <c r="CQ157" s="145"/>
      <c r="CR157" s="145"/>
      <c r="CS157" s="145"/>
      <c r="CT157" s="145"/>
      <c r="CU157" s="145"/>
      <c r="CV157" s="145"/>
      <c r="CW157" s="145"/>
      <c r="CX157" s="145"/>
      <c r="CY157" s="145"/>
      <c r="CZ157" s="145">
        <f t="shared" si="47"/>
        <v>0</v>
      </c>
      <c r="DA157" s="147">
        <f t="shared" si="41"/>
        <v>0</v>
      </c>
    </row>
    <row r="158" spans="1:105" s="146" customFormat="1" ht="12.75">
      <c r="A158" s="265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>
        <f t="shared" si="37"/>
        <v>0</v>
      </c>
      <c r="L158" s="123"/>
      <c r="M158" s="123"/>
      <c r="N158" s="123"/>
      <c r="O158" s="123">
        <f>'2020'!Q161-'[3]Лист1'!P155</f>
        <v>0</v>
      </c>
      <c r="P158" s="123">
        <f>'2020'!R161-'[3]Лист1'!Q155</f>
        <v>0</v>
      </c>
      <c r="Q158" s="123">
        <f>'2020'!S161-'[3]Лист1'!R155</f>
        <v>0</v>
      </c>
      <c r="R158" s="123">
        <f>'2020'!T161-'[3]Лист1'!S155</f>
        <v>0</v>
      </c>
      <c r="S158" s="123">
        <f>'2020'!U161-'[3]Лист1'!T155</f>
        <v>0</v>
      </c>
      <c r="T158" s="123">
        <f>'2020'!V161-'[3]Лист1'!U155</f>
        <v>0</v>
      </c>
      <c r="U158" s="123">
        <f>'2020'!W161-'[3]Лист1'!V155</f>
        <v>0</v>
      </c>
      <c r="V158" s="123">
        <f>'2020'!X161-'[3]Лист1'!W155</f>
        <v>0</v>
      </c>
      <c r="W158" s="123">
        <f>'2020'!Y161-'[3]Лист1'!X155</f>
        <v>0</v>
      </c>
      <c r="X158" s="123">
        <f>'2020'!Z161-'[3]Лист1'!Y155</f>
        <v>0</v>
      </c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40">
        <f t="shared" si="42"/>
        <v>0</v>
      </c>
      <c r="AN158" s="140">
        <f t="shared" si="43"/>
        <v>0</v>
      </c>
      <c r="AO158" s="140"/>
      <c r="AP158" s="140"/>
      <c r="AQ158" s="140">
        <v>0</v>
      </c>
      <c r="AR158" s="140">
        <v>0</v>
      </c>
      <c r="AS158" s="140"/>
      <c r="AT158" s="140"/>
      <c r="AU158" s="140"/>
      <c r="AV158" s="140"/>
      <c r="AW158" s="140"/>
      <c r="AX158" s="140"/>
      <c r="AY158" s="140"/>
      <c r="AZ158" s="140"/>
      <c r="BA158" s="140"/>
      <c r="BB158" s="140"/>
      <c r="BC158" s="140"/>
      <c r="BD158" s="140"/>
      <c r="BE158" s="140"/>
      <c r="BF158" s="140"/>
      <c r="BG158" s="140">
        <f t="shared" si="44"/>
        <v>0</v>
      </c>
      <c r="BH158" s="140">
        <f t="shared" si="38"/>
        <v>0</v>
      </c>
      <c r="BI158" s="140"/>
      <c r="BJ158" s="140"/>
      <c r="BK158" s="140"/>
      <c r="BL158" s="140"/>
      <c r="BM158" s="140"/>
      <c r="BN158" s="140"/>
      <c r="BO158" s="140"/>
      <c r="BP158" s="140"/>
      <c r="BQ158" s="140"/>
      <c r="BR158" s="140"/>
      <c r="BS158" s="140"/>
      <c r="BT158" s="140"/>
      <c r="BU158" s="140"/>
      <c r="BV158" s="140"/>
      <c r="BW158" s="140"/>
      <c r="BX158" s="140"/>
      <c r="BY158" s="140"/>
      <c r="BZ158" s="140"/>
      <c r="CA158" s="140">
        <f t="shared" si="45"/>
        <v>0</v>
      </c>
      <c r="CB158" s="140">
        <f t="shared" si="39"/>
        <v>0</v>
      </c>
      <c r="CC158" s="140">
        <f t="shared" si="40"/>
        <v>0</v>
      </c>
      <c r="CD158" s="140">
        <f t="shared" si="40"/>
        <v>0</v>
      </c>
      <c r="CE158" s="141"/>
      <c r="CF158" s="142">
        <f t="shared" si="46"/>
        <v>0</v>
      </c>
      <c r="CG158" s="143">
        <f t="shared" si="48"/>
        <v>0</v>
      </c>
      <c r="CH158" s="144"/>
      <c r="CI158" s="144"/>
      <c r="CJ158" s="145"/>
      <c r="CK158" s="145"/>
      <c r="CL158" s="145"/>
      <c r="CM158" s="145"/>
      <c r="CN158" s="145"/>
      <c r="CO158" s="145"/>
      <c r="CP158" s="145"/>
      <c r="CQ158" s="145"/>
      <c r="CR158" s="145"/>
      <c r="CS158" s="145"/>
      <c r="CT158" s="145"/>
      <c r="CU158" s="145"/>
      <c r="CV158" s="145"/>
      <c r="CW158" s="145"/>
      <c r="CX158" s="145"/>
      <c r="CY158" s="145"/>
      <c r="CZ158" s="145">
        <f t="shared" si="47"/>
        <v>0</v>
      </c>
      <c r="DA158" s="147">
        <f t="shared" si="41"/>
        <v>0</v>
      </c>
    </row>
    <row r="159" spans="1:105" s="146" customFormat="1" ht="12.75">
      <c r="A159" s="26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>
        <f t="shared" si="37"/>
        <v>0</v>
      </c>
      <c r="L159" s="123"/>
      <c r="M159" s="123"/>
      <c r="N159" s="123"/>
      <c r="O159" s="123">
        <f>'2020'!Q162-'[3]Лист1'!P156</f>
        <v>0</v>
      </c>
      <c r="P159" s="123">
        <f>'2020'!R162-'[3]Лист1'!Q156</f>
        <v>0</v>
      </c>
      <c r="Q159" s="123">
        <f>'2020'!S162-'[3]Лист1'!R156</f>
        <v>0</v>
      </c>
      <c r="R159" s="123">
        <f>'2020'!T162-'[3]Лист1'!S156</f>
        <v>0</v>
      </c>
      <c r="S159" s="123">
        <f>'2020'!U162-'[3]Лист1'!T156</f>
        <v>0</v>
      </c>
      <c r="T159" s="123">
        <f>'2020'!V162-'[3]Лист1'!U156</f>
        <v>0</v>
      </c>
      <c r="U159" s="123">
        <f>'2020'!W162-'[3]Лист1'!V156</f>
        <v>0</v>
      </c>
      <c r="V159" s="123">
        <f>'2020'!X162-'[3]Лист1'!W156</f>
        <v>0</v>
      </c>
      <c r="W159" s="123">
        <f>'2020'!Y162-'[3]Лист1'!X156</f>
        <v>0</v>
      </c>
      <c r="X159" s="123">
        <f>'2020'!Z162-'[3]Лист1'!Y156</f>
        <v>0</v>
      </c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40">
        <f t="shared" si="42"/>
        <v>0</v>
      </c>
      <c r="AN159" s="140">
        <f t="shared" si="43"/>
        <v>0</v>
      </c>
      <c r="AO159" s="140"/>
      <c r="AP159" s="140"/>
      <c r="AQ159" s="140">
        <v>0</v>
      </c>
      <c r="AR159" s="140">
        <v>0</v>
      </c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>
        <f t="shared" si="44"/>
        <v>0</v>
      </c>
      <c r="BH159" s="140">
        <f t="shared" si="38"/>
        <v>0</v>
      </c>
      <c r="BI159" s="140"/>
      <c r="BJ159" s="140"/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140"/>
      <c r="BU159" s="140"/>
      <c r="BV159" s="140"/>
      <c r="BW159" s="140"/>
      <c r="BX159" s="140"/>
      <c r="BY159" s="140"/>
      <c r="BZ159" s="140"/>
      <c r="CA159" s="140">
        <f t="shared" si="45"/>
        <v>0</v>
      </c>
      <c r="CB159" s="140">
        <f t="shared" si="39"/>
        <v>0</v>
      </c>
      <c r="CC159" s="140">
        <f t="shared" si="40"/>
        <v>0</v>
      </c>
      <c r="CD159" s="140">
        <f t="shared" si="40"/>
        <v>0</v>
      </c>
      <c r="CE159" s="141"/>
      <c r="CF159" s="142">
        <f t="shared" si="46"/>
        <v>0</v>
      </c>
      <c r="CG159" s="143">
        <f t="shared" si="48"/>
        <v>0</v>
      </c>
      <c r="CH159" s="144"/>
      <c r="CI159" s="144"/>
      <c r="CJ159" s="145"/>
      <c r="CK159" s="145"/>
      <c r="CL159" s="145"/>
      <c r="CM159" s="145"/>
      <c r="CN159" s="145"/>
      <c r="CO159" s="145"/>
      <c r="CP159" s="145"/>
      <c r="CQ159" s="145"/>
      <c r="CR159" s="145"/>
      <c r="CS159" s="145"/>
      <c r="CT159" s="145"/>
      <c r="CU159" s="145"/>
      <c r="CV159" s="145"/>
      <c r="CW159" s="145"/>
      <c r="CX159" s="145"/>
      <c r="CY159" s="145"/>
      <c r="CZ159" s="145">
        <f t="shared" si="47"/>
        <v>0</v>
      </c>
      <c r="DA159" s="147">
        <f t="shared" si="41"/>
        <v>0</v>
      </c>
    </row>
    <row r="160" spans="1:105" s="146" customFormat="1" ht="12.75">
      <c r="A160" s="26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>
        <f t="shared" si="37"/>
        <v>0</v>
      </c>
      <c r="L160" s="123"/>
      <c r="M160" s="123"/>
      <c r="N160" s="123"/>
      <c r="O160" s="123">
        <f>'2020'!Q163-'[3]Лист1'!P157</f>
        <v>0</v>
      </c>
      <c r="P160" s="123">
        <f>'2020'!R163-'[3]Лист1'!Q157</f>
        <v>0</v>
      </c>
      <c r="Q160" s="123">
        <f>'2020'!S163-'[3]Лист1'!R157</f>
        <v>0</v>
      </c>
      <c r="R160" s="123">
        <f>'2020'!T163-'[3]Лист1'!S157</f>
        <v>0</v>
      </c>
      <c r="S160" s="123">
        <f>'2020'!U163-'[3]Лист1'!T157</f>
        <v>0</v>
      </c>
      <c r="T160" s="123">
        <f>'2020'!V163-'[3]Лист1'!U157</f>
        <v>0</v>
      </c>
      <c r="U160" s="123">
        <f>'2020'!W163-'[3]Лист1'!V157</f>
        <v>0</v>
      </c>
      <c r="V160" s="123">
        <f>'2020'!X163-'[3]Лист1'!W157</f>
        <v>0</v>
      </c>
      <c r="W160" s="123">
        <f>'2020'!Y163-'[3]Лист1'!X157</f>
        <v>0</v>
      </c>
      <c r="X160" s="123">
        <f>'2020'!Z163-'[3]Лист1'!Y157</f>
        <v>0</v>
      </c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40">
        <f t="shared" si="42"/>
        <v>0</v>
      </c>
      <c r="AN160" s="140">
        <f t="shared" si="43"/>
        <v>0</v>
      </c>
      <c r="AO160" s="140"/>
      <c r="AP160" s="140"/>
      <c r="AQ160" s="140">
        <v>0</v>
      </c>
      <c r="AR160" s="140">
        <v>0</v>
      </c>
      <c r="AS160" s="140"/>
      <c r="AT160" s="140"/>
      <c r="AU160" s="140"/>
      <c r="AV160" s="140"/>
      <c r="AW160" s="140"/>
      <c r="AX160" s="140"/>
      <c r="AY160" s="140"/>
      <c r="AZ160" s="140"/>
      <c r="BA160" s="140"/>
      <c r="BB160" s="140"/>
      <c r="BC160" s="140"/>
      <c r="BD160" s="140"/>
      <c r="BE160" s="140"/>
      <c r="BF160" s="140"/>
      <c r="BG160" s="140">
        <f t="shared" si="44"/>
        <v>0</v>
      </c>
      <c r="BH160" s="140">
        <f t="shared" si="38"/>
        <v>0</v>
      </c>
      <c r="BI160" s="140"/>
      <c r="BJ160" s="140"/>
      <c r="BK160" s="140"/>
      <c r="BL160" s="140"/>
      <c r="BM160" s="140"/>
      <c r="BN160" s="140"/>
      <c r="BO160" s="140"/>
      <c r="BP160" s="140"/>
      <c r="BQ160" s="140"/>
      <c r="BR160" s="140"/>
      <c r="BS160" s="140"/>
      <c r="BT160" s="140"/>
      <c r="BU160" s="140"/>
      <c r="BV160" s="140"/>
      <c r="BW160" s="140"/>
      <c r="BX160" s="140"/>
      <c r="BY160" s="140"/>
      <c r="BZ160" s="140"/>
      <c r="CA160" s="140">
        <f t="shared" si="45"/>
        <v>0</v>
      </c>
      <c r="CB160" s="140">
        <f t="shared" si="39"/>
        <v>0</v>
      </c>
      <c r="CC160" s="140">
        <f t="shared" si="40"/>
        <v>0</v>
      </c>
      <c r="CD160" s="140">
        <f t="shared" si="40"/>
        <v>0</v>
      </c>
      <c r="CE160" s="141"/>
      <c r="CF160" s="142">
        <f t="shared" si="46"/>
        <v>0</v>
      </c>
      <c r="CG160" s="143">
        <f t="shared" si="48"/>
        <v>0</v>
      </c>
      <c r="CH160" s="144"/>
      <c r="CI160" s="144"/>
      <c r="CJ160" s="145"/>
      <c r="CK160" s="145"/>
      <c r="CL160" s="145"/>
      <c r="CM160" s="145"/>
      <c r="CN160" s="145"/>
      <c r="CO160" s="145"/>
      <c r="CP160" s="145"/>
      <c r="CQ160" s="145"/>
      <c r="CR160" s="145"/>
      <c r="CS160" s="145"/>
      <c r="CT160" s="145"/>
      <c r="CU160" s="145"/>
      <c r="CV160" s="145"/>
      <c r="CW160" s="145"/>
      <c r="CX160" s="145"/>
      <c r="CY160" s="145"/>
      <c r="CZ160" s="145">
        <f t="shared" si="47"/>
        <v>0</v>
      </c>
      <c r="DA160" s="147">
        <f t="shared" si="41"/>
        <v>0</v>
      </c>
    </row>
    <row r="161" spans="1:105" s="146" customFormat="1" ht="20.25" customHeight="1">
      <c r="A161" s="223" t="s">
        <v>129</v>
      </c>
      <c r="B161" s="123">
        <v>0</v>
      </c>
      <c r="C161" s="123"/>
      <c r="D161" s="123"/>
      <c r="E161" s="123"/>
      <c r="F161" s="123"/>
      <c r="G161" s="123">
        <v>0</v>
      </c>
      <c r="H161" s="123">
        <v>5150200</v>
      </c>
      <c r="I161" s="123"/>
      <c r="J161" s="123"/>
      <c r="K161" s="123">
        <f t="shared" si="37"/>
        <v>5150200</v>
      </c>
      <c r="L161" s="123"/>
      <c r="M161" s="123"/>
      <c r="N161" s="123"/>
      <c r="O161" s="123">
        <f>'2020'!Q164-'[3]Лист1'!P158</f>
        <v>-1355023.66</v>
      </c>
      <c r="P161" s="123">
        <f>'2020'!R164-'[3]Лист1'!Q158</f>
        <v>-3602.19</v>
      </c>
      <c r="Q161" s="123">
        <f>'2020'!S164-'[3]Лист1'!R158</f>
        <v>-587.97</v>
      </c>
      <c r="R161" s="123">
        <f>'2020'!T164-'[3]Лист1'!S158</f>
        <v>-377755.08</v>
      </c>
      <c r="S161" s="123">
        <f>'2020'!U164-'[3]Лист1'!T158</f>
        <v>-28472.25</v>
      </c>
      <c r="T161" s="123">
        <f>'2020'!V164-'[3]Лист1'!U158</f>
        <v>0</v>
      </c>
      <c r="U161" s="123">
        <f>'2020'!W164-'[3]Лист1'!V158</f>
        <v>0</v>
      </c>
      <c r="V161" s="123">
        <f>'2020'!X164-'[3]Лист1'!W158</f>
        <v>0</v>
      </c>
      <c r="W161" s="123">
        <f>'2020'!Y164-'[3]Лист1'!X158</f>
        <v>0</v>
      </c>
      <c r="X161" s="123">
        <f>'2020'!Z164-'[3]Лист1'!Y158</f>
        <v>0</v>
      </c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40">
        <f t="shared" si="42"/>
        <v>-1765441.15</v>
      </c>
      <c r="AN161" s="140">
        <f t="shared" si="43"/>
        <v>6915641.15</v>
      </c>
      <c r="AO161" s="140"/>
      <c r="AP161" s="140"/>
      <c r="AQ161" s="140">
        <v>0</v>
      </c>
      <c r="AR161" s="140">
        <v>0</v>
      </c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  <c r="BF161" s="140"/>
      <c r="BG161" s="140">
        <f t="shared" si="44"/>
        <v>0</v>
      </c>
      <c r="BH161" s="140">
        <f t="shared" si="38"/>
        <v>0</v>
      </c>
      <c r="BI161" s="140"/>
      <c r="BJ161" s="140"/>
      <c r="BK161" s="140"/>
      <c r="BL161" s="140"/>
      <c r="BM161" s="140"/>
      <c r="BN161" s="140"/>
      <c r="BO161" s="140"/>
      <c r="BP161" s="140"/>
      <c r="BQ161" s="140"/>
      <c r="BR161" s="140"/>
      <c r="BS161" s="140"/>
      <c r="BT161" s="140"/>
      <c r="BU161" s="140"/>
      <c r="BV161" s="140"/>
      <c r="BW161" s="140"/>
      <c r="BX161" s="140"/>
      <c r="BY161" s="140"/>
      <c r="BZ161" s="140"/>
      <c r="CA161" s="140">
        <f t="shared" si="45"/>
        <v>0</v>
      </c>
      <c r="CB161" s="140">
        <f t="shared" si="39"/>
        <v>0</v>
      </c>
      <c r="CC161" s="140">
        <f t="shared" si="40"/>
        <v>-1765441.15</v>
      </c>
      <c r="CD161" s="140">
        <f t="shared" si="40"/>
        <v>6915641.15</v>
      </c>
      <c r="CE161" s="141"/>
      <c r="CF161" s="142">
        <f t="shared" si="46"/>
        <v>5150200</v>
      </c>
      <c r="CG161" s="143">
        <f t="shared" si="48"/>
        <v>5150200</v>
      </c>
      <c r="CH161" s="144"/>
      <c r="CI161" s="144"/>
      <c r="CJ161" s="145"/>
      <c r="CK161" s="145"/>
      <c r="CL161" s="145"/>
      <c r="CM161" s="145"/>
      <c r="CN161" s="145"/>
      <c r="CO161" s="145"/>
      <c r="CP161" s="145"/>
      <c r="CQ161" s="145"/>
      <c r="CR161" s="145"/>
      <c r="CS161" s="145"/>
      <c r="CT161" s="145"/>
      <c r="CU161" s="145"/>
      <c r="CV161" s="145"/>
      <c r="CW161" s="145"/>
      <c r="CX161" s="145"/>
      <c r="CY161" s="145"/>
      <c r="CZ161" s="145">
        <f t="shared" si="47"/>
        <v>0</v>
      </c>
      <c r="DA161" s="147">
        <f t="shared" si="41"/>
        <v>0</v>
      </c>
    </row>
    <row r="162" spans="1:105" s="146" customFormat="1" ht="20.25" customHeight="1">
      <c r="A162" s="276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>
        <f>'2020'!Q165-'[3]Лист1'!P159</f>
        <v>0</v>
      </c>
      <c r="P162" s="123">
        <f>'2020'!R165-'[3]Лист1'!Q159</f>
        <v>0</v>
      </c>
      <c r="Q162" s="123">
        <f>'2020'!S165-'[3]Лист1'!R159</f>
        <v>0</v>
      </c>
      <c r="R162" s="123">
        <f>'2020'!T165-'[3]Лист1'!S159</f>
        <v>0</v>
      </c>
      <c r="S162" s="123">
        <f>'2020'!U165-'[3]Лист1'!T159</f>
        <v>0</v>
      </c>
      <c r="T162" s="123">
        <f>'2020'!V165-'[3]Лист1'!U159</f>
        <v>0</v>
      </c>
      <c r="U162" s="123">
        <f>'2020'!W165-'[3]Лист1'!V159</f>
        <v>0</v>
      </c>
      <c r="V162" s="123">
        <f>'2020'!X165-'[3]Лист1'!W159</f>
        <v>0</v>
      </c>
      <c r="W162" s="123">
        <f>'2020'!Y165-'[3]Лист1'!X159</f>
        <v>0</v>
      </c>
      <c r="X162" s="123">
        <f>'2020'!Z165-'[3]Лист1'!Y159</f>
        <v>0</v>
      </c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  <c r="BA162" s="140"/>
      <c r="BB162" s="140"/>
      <c r="BC162" s="140"/>
      <c r="BD162" s="140"/>
      <c r="BE162" s="140"/>
      <c r="BF162" s="140"/>
      <c r="BG162" s="140"/>
      <c r="BH162" s="140"/>
      <c r="BI162" s="140"/>
      <c r="BJ162" s="140"/>
      <c r="BK162" s="140"/>
      <c r="BL162" s="140"/>
      <c r="BM162" s="140"/>
      <c r="BN162" s="140"/>
      <c r="BO162" s="140"/>
      <c r="BP162" s="140"/>
      <c r="BQ162" s="140"/>
      <c r="BR162" s="140"/>
      <c r="BS162" s="140"/>
      <c r="BT162" s="140"/>
      <c r="BU162" s="140"/>
      <c r="BV162" s="140"/>
      <c r="BW162" s="140"/>
      <c r="BX162" s="140"/>
      <c r="BY162" s="140"/>
      <c r="BZ162" s="140"/>
      <c r="CA162" s="140"/>
      <c r="CB162" s="140"/>
      <c r="CC162" s="140"/>
      <c r="CD162" s="140"/>
      <c r="CE162" s="141"/>
      <c r="CF162" s="142"/>
      <c r="CG162" s="143"/>
      <c r="CH162" s="144"/>
      <c r="CI162" s="144"/>
      <c r="CJ162" s="145"/>
      <c r="CK162" s="145"/>
      <c r="CL162" s="145"/>
      <c r="CM162" s="145"/>
      <c r="CN162" s="145"/>
      <c r="CO162" s="145"/>
      <c r="CP162" s="145"/>
      <c r="CQ162" s="145"/>
      <c r="CR162" s="145"/>
      <c r="CS162" s="145"/>
      <c r="CT162" s="145"/>
      <c r="CU162" s="145"/>
      <c r="CV162" s="145"/>
      <c r="CW162" s="145"/>
      <c r="CX162" s="145"/>
      <c r="CY162" s="145"/>
      <c r="CZ162" s="145"/>
      <c r="DA162" s="147"/>
    </row>
    <row r="163" spans="1:105" s="146" customFormat="1" ht="20.25" customHeight="1">
      <c r="A163" s="276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>
        <f>'2020'!Q166-'[3]Лист1'!P160</f>
        <v>0</v>
      </c>
      <c r="P163" s="123">
        <f>'2020'!R166-'[3]Лист1'!Q160</f>
        <v>0</v>
      </c>
      <c r="Q163" s="123">
        <f>'2020'!S166-'[3]Лист1'!R160</f>
        <v>0</v>
      </c>
      <c r="R163" s="123">
        <f>'2020'!T166-'[3]Лист1'!S160</f>
        <v>0</v>
      </c>
      <c r="S163" s="123">
        <f>'2020'!U166-'[3]Лист1'!T160</f>
        <v>0</v>
      </c>
      <c r="T163" s="123">
        <f>'2020'!V166-'[3]Лист1'!U160</f>
        <v>0</v>
      </c>
      <c r="U163" s="123">
        <f>'2020'!W166-'[3]Лист1'!V160</f>
        <v>0</v>
      </c>
      <c r="V163" s="123">
        <f>'2020'!X166-'[3]Лист1'!W160</f>
        <v>0</v>
      </c>
      <c r="W163" s="123">
        <f>'2020'!Y166-'[3]Лист1'!X160</f>
        <v>0</v>
      </c>
      <c r="X163" s="123">
        <f>'2020'!Z166-'[3]Лист1'!Y160</f>
        <v>0</v>
      </c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  <c r="BD163" s="140"/>
      <c r="BE163" s="140"/>
      <c r="BF163" s="140"/>
      <c r="BG163" s="140"/>
      <c r="BH163" s="140"/>
      <c r="BI163" s="140"/>
      <c r="BJ163" s="140"/>
      <c r="BK163" s="140"/>
      <c r="BL163" s="140"/>
      <c r="BM163" s="140"/>
      <c r="BN163" s="140"/>
      <c r="BO163" s="140"/>
      <c r="BP163" s="140"/>
      <c r="BQ163" s="140"/>
      <c r="BR163" s="140"/>
      <c r="BS163" s="140"/>
      <c r="BT163" s="140"/>
      <c r="BU163" s="140"/>
      <c r="BV163" s="140"/>
      <c r="BW163" s="140"/>
      <c r="BX163" s="140"/>
      <c r="BY163" s="140"/>
      <c r="BZ163" s="140"/>
      <c r="CA163" s="140"/>
      <c r="CB163" s="140"/>
      <c r="CC163" s="140"/>
      <c r="CD163" s="140"/>
      <c r="CE163" s="141"/>
      <c r="CF163" s="142"/>
      <c r="CG163" s="143"/>
      <c r="CH163" s="144"/>
      <c r="CI163" s="144"/>
      <c r="CJ163" s="145"/>
      <c r="CK163" s="145"/>
      <c r="CL163" s="145"/>
      <c r="CM163" s="145"/>
      <c r="CN163" s="145"/>
      <c r="CO163" s="145"/>
      <c r="CP163" s="145"/>
      <c r="CQ163" s="145"/>
      <c r="CR163" s="145"/>
      <c r="CS163" s="145"/>
      <c r="CT163" s="145"/>
      <c r="CU163" s="145"/>
      <c r="CV163" s="145"/>
      <c r="CW163" s="145"/>
      <c r="CX163" s="145"/>
      <c r="CY163" s="145"/>
      <c r="CZ163" s="145"/>
      <c r="DA163" s="147"/>
    </row>
    <row r="164" spans="1:105" s="146" customFormat="1" ht="12.75">
      <c r="A164" s="268" t="s">
        <v>122</v>
      </c>
      <c r="B164" s="123">
        <v>0</v>
      </c>
      <c r="C164" s="123"/>
      <c r="D164" s="123"/>
      <c r="E164" s="123"/>
      <c r="F164" s="123"/>
      <c r="G164" s="123">
        <v>0</v>
      </c>
      <c r="H164" s="123">
        <v>19599875</v>
      </c>
      <c r="I164" s="123"/>
      <c r="J164" s="123"/>
      <c r="K164" s="123">
        <f t="shared" si="37"/>
        <v>19599875</v>
      </c>
      <c r="L164" s="123">
        <v>122553</v>
      </c>
      <c r="M164" s="123"/>
      <c r="N164" s="123"/>
      <c r="O164" s="123">
        <f>'2020'!Q167-'[3]Лист1'!P161</f>
        <v>-12868369.93</v>
      </c>
      <c r="P164" s="123">
        <f>'2020'!R167-'[3]Лист1'!Q161</f>
        <v>-27310.78</v>
      </c>
      <c r="Q164" s="123">
        <f>'2020'!S167-'[3]Лист1'!R161</f>
        <v>0</v>
      </c>
      <c r="R164" s="123">
        <f>'2020'!T167-'[3]Лист1'!S161</f>
        <v>-510752.33</v>
      </c>
      <c r="S164" s="123">
        <f>'2020'!U167-'[3]Лист1'!T161</f>
        <v>0</v>
      </c>
      <c r="T164" s="123">
        <f>'2020'!V167-'[3]Лист1'!U161</f>
        <v>0</v>
      </c>
      <c r="U164" s="123">
        <f>'2020'!W167-'[3]Лист1'!V161</f>
        <v>0</v>
      </c>
      <c r="V164" s="123">
        <f>'2020'!X167-'[3]Лист1'!W161</f>
        <v>0</v>
      </c>
      <c r="W164" s="123">
        <f>'2020'!Y167-'[3]Лист1'!X161</f>
        <v>0</v>
      </c>
      <c r="X164" s="123">
        <f>'2020'!Z167-'[3]Лист1'!Y161</f>
        <v>0</v>
      </c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40">
        <f t="shared" si="42"/>
        <v>-13406433.04</v>
      </c>
      <c r="AN164" s="140">
        <f t="shared" si="43"/>
        <v>33006308.04</v>
      </c>
      <c r="AO164" s="140"/>
      <c r="AP164" s="140"/>
      <c r="AQ164" s="140">
        <v>0</v>
      </c>
      <c r="AR164" s="140">
        <v>0</v>
      </c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  <c r="BE164" s="140"/>
      <c r="BF164" s="140"/>
      <c r="BG164" s="140">
        <f t="shared" si="44"/>
        <v>0</v>
      </c>
      <c r="BH164" s="140">
        <f t="shared" si="38"/>
        <v>0</v>
      </c>
      <c r="BI164" s="140"/>
      <c r="BJ164" s="140"/>
      <c r="BK164" s="140"/>
      <c r="BL164" s="140"/>
      <c r="BM164" s="140"/>
      <c r="BN164" s="140"/>
      <c r="BO164" s="140"/>
      <c r="BP164" s="140"/>
      <c r="BQ164" s="140"/>
      <c r="BR164" s="140"/>
      <c r="BS164" s="140"/>
      <c r="BT164" s="140"/>
      <c r="BU164" s="140"/>
      <c r="BV164" s="140"/>
      <c r="BW164" s="140"/>
      <c r="BX164" s="140"/>
      <c r="BY164" s="140"/>
      <c r="BZ164" s="140"/>
      <c r="CA164" s="140">
        <f t="shared" si="45"/>
        <v>0</v>
      </c>
      <c r="CB164" s="140">
        <f t="shared" si="39"/>
        <v>0</v>
      </c>
      <c r="CC164" s="140">
        <f t="shared" si="40"/>
        <v>-13406433.04</v>
      </c>
      <c r="CD164" s="140">
        <f t="shared" si="40"/>
        <v>33006308.04</v>
      </c>
      <c r="CE164" s="141"/>
      <c r="CF164" s="142">
        <f t="shared" si="46"/>
        <v>19722428</v>
      </c>
      <c r="CG164" s="143">
        <f t="shared" si="48"/>
        <v>19722428</v>
      </c>
      <c r="CH164" s="144"/>
      <c r="CI164" s="144"/>
      <c r="CJ164" s="145"/>
      <c r="CK164" s="145"/>
      <c r="CL164" s="145"/>
      <c r="CM164" s="145"/>
      <c r="CN164" s="145"/>
      <c r="CO164" s="145"/>
      <c r="CP164" s="145"/>
      <c r="CQ164" s="145"/>
      <c r="CR164" s="145"/>
      <c r="CS164" s="145"/>
      <c r="CT164" s="145"/>
      <c r="CU164" s="145"/>
      <c r="CV164" s="145"/>
      <c r="CW164" s="145"/>
      <c r="CX164" s="145"/>
      <c r="CY164" s="145"/>
      <c r="CZ164" s="145">
        <f t="shared" si="47"/>
        <v>0</v>
      </c>
      <c r="DA164" s="147">
        <f t="shared" si="41"/>
        <v>122553</v>
      </c>
    </row>
    <row r="165" spans="1:105" s="146" customFormat="1" ht="12.75">
      <c r="A165" s="277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>
        <f>'2020'!Q168-'[3]Лист1'!P162</f>
        <v>0</v>
      </c>
      <c r="P165" s="123">
        <f>'2020'!R168-'[3]Лист1'!Q162</f>
        <v>0</v>
      </c>
      <c r="Q165" s="123">
        <f>'2020'!S168-'[3]Лист1'!R162</f>
        <v>0</v>
      </c>
      <c r="R165" s="123">
        <f>'2020'!T168-'[3]Лист1'!S162</f>
        <v>0</v>
      </c>
      <c r="S165" s="123">
        <f>'2020'!U168-'[3]Лист1'!T162</f>
        <v>0</v>
      </c>
      <c r="T165" s="123">
        <f>'2020'!V168-'[3]Лист1'!U162</f>
        <v>0</v>
      </c>
      <c r="U165" s="123">
        <f>'2020'!W168-'[3]Лист1'!V162</f>
        <v>0</v>
      </c>
      <c r="V165" s="123">
        <f>'2020'!X168-'[3]Лист1'!W162</f>
        <v>0</v>
      </c>
      <c r="W165" s="123">
        <f>'2020'!Y168-'[3]Лист1'!X162</f>
        <v>0</v>
      </c>
      <c r="X165" s="123">
        <f>'2020'!Z168-'[3]Лист1'!Y162</f>
        <v>0</v>
      </c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  <c r="BA165" s="140"/>
      <c r="BB165" s="140"/>
      <c r="BC165" s="140"/>
      <c r="BD165" s="140"/>
      <c r="BE165" s="140"/>
      <c r="BF165" s="140"/>
      <c r="BG165" s="140"/>
      <c r="BH165" s="140"/>
      <c r="BI165" s="140"/>
      <c r="BJ165" s="140"/>
      <c r="BK165" s="140"/>
      <c r="BL165" s="140"/>
      <c r="BM165" s="140"/>
      <c r="BN165" s="140"/>
      <c r="BO165" s="140"/>
      <c r="BP165" s="140"/>
      <c r="BQ165" s="140"/>
      <c r="BR165" s="140"/>
      <c r="BS165" s="140"/>
      <c r="BT165" s="140"/>
      <c r="BU165" s="140"/>
      <c r="BV165" s="140"/>
      <c r="BW165" s="140"/>
      <c r="BX165" s="140"/>
      <c r="BY165" s="140"/>
      <c r="BZ165" s="140"/>
      <c r="CA165" s="140"/>
      <c r="CB165" s="140"/>
      <c r="CC165" s="140"/>
      <c r="CD165" s="140"/>
      <c r="CE165" s="141"/>
      <c r="CF165" s="142"/>
      <c r="CG165" s="143"/>
      <c r="CH165" s="144"/>
      <c r="CI165" s="144"/>
      <c r="CJ165" s="145"/>
      <c r="CK165" s="145"/>
      <c r="CL165" s="145"/>
      <c r="CM165" s="145"/>
      <c r="CN165" s="145"/>
      <c r="CO165" s="145"/>
      <c r="CP165" s="145"/>
      <c r="CQ165" s="145"/>
      <c r="CR165" s="145"/>
      <c r="CS165" s="145"/>
      <c r="CT165" s="145"/>
      <c r="CU165" s="145"/>
      <c r="CV165" s="145"/>
      <c r="CW165" s="145"/>
      <c r="CX165" s="145"/>
      <c r="CY165" s="145"/>
      <c r="CZ165" s="145"/>
      <c r="DA165" s="147"/>
    </row>
    <row r="166" spans="1:105" s="208" customFormat="1" ht="26.25" customHeight="1">
      <c r="A166" s="269" t="s">
        <v>121</v>
      </c>
      <c r="B166" s="123">
        <v>0</v>
      </c>
      <c r="C166" s="123"/>
      <c r="D166" s="123"/>
      <c r="E166" s="123"/>
      <c r="F166" s="123"/>
      <c r="G166" s="123">
        <v>0</v>
      </c>
      <c r="H166" s="123">
        <v>2210100</v>
      </c>
      <c r="I166" s="123"/>
      <c r="J166" s="123"/>
      <c r="K166" s="123">
        <f t="shared" si="37"/>
        <v>2210100</v>
      </c>
      <c r="L166" s="123"/>
      <c r="M166" s="123"/>
      <c r="N166" s="123"/>
      <c r="O166" s="123">
        <f>'2020'!Q169-'[3]Лист1'!P163</f>
        <v>-824033.14</v>
      </c>
      <c r="P166" s="123">
        <f>'2020'!R169-'[3]Лист1'!Q163</f>
        <v>0</v>
      </c>
      <c r="Q166" s="123">
        <f>'2020'!S169-'[3]Лист1'!R163</f>
        <v>0</v>
      </c>
      <c r="R166" s="123">
        <f>'2020'!T169-'[3]Лист1'!S163</f>
        <v>-49336.88</v>
      </c>
      <c r="S166" s="123">
        <f>'2020'!U169-'[3]Лист1'!T163</f>
        <v>-1298.86</v>
      </c>
      <c r="T166" s="123">
        <f>'2020'!V169-'[3]Лист1'!U163</f>
        <v>0</v>
      </c>
      <c r="U166" s="123">
        <f>'2020'!W169-'[3]Лист1'!V163</f>
        <v>0</v>
      </c>
      <c r="V166" s="123">
        <f>'2020'!X169-'[3]Лист1'!W163</f>
        <v>0</v>
      </c>
      <c r="W166" s="123">
        <f>'2020'!Y169-'[3]Лист1'!X163</f>
        <v>0</v>
      </c>
      <c r="X166" s="123">
        <f>'2020'!Z169-'[3]Лист1'!Y163</f>
        <v>0</v>
      </c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40">
        <f t="shared" si="42"/>
        <v>-874668.88</v>
      </c>
      <c r="AN166" s="140">
        <f t="shared" si="43"/>
        <v>3084768.88</v>
      </c>
      <c r="AO166" s="140"/>
      <c r="AP166" s="140"/>
      <c r="AQ166" s="140">
        <v>0</v>
      </c>
      <c r="AR166" s="140">
        <v>0</v>
      </c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  <c r="BF166" s="140"/>
      <c r="BG166" s="140">
        <f t="shared" si="44"/>
        <v>0</v>
      </c>
      <c r="BH166" s="140">
        <f t="shared" si="38"/>
        <v>0</v>
      </c>
      <c r="BI166" s="140"/>
      <c r="BJ166" s="140"/>
      <c r="BK166" s="140"/>
      <c r="BL166" s="140"/>
      <c r="BM166" s="140"/>
      <c r="BN166" s="140"/>
      <c r="BO166" s="140"/>
      <c r="BP166" s="140"/>
      <c r="BQ166" s="140"/>
      <c r="BR166" s="140"/>
      <c r="BS166" s="140"/>
      <c r="BT166" s="140"/>
      <c r="BU166" s="140"/>
      <c r="BV166" s="140"/>
      <c r="BW166" s="140"/>
      <c r="BX166" s="140"/>
      <c r="BY166" s="140"/>
      <c r="BZ166" s="140"/>
      <c r="CA166" s="140">
        <f t="shared" si="45"/>
        <v>0</v>
      </c>
      <c r="CB166" s="140">
        <f t="shared" si="39"/>
        <v>0</v>
      </c>
      <c r="CC166" s="140">
        <f t="shared" si="40"/>
        <v>-874668.88</v>
      </c>
      <c r="CD166" s="140">
        <f t="shared" si="40"/>
        <v>3084768.88</v>
      </c>
      <c r="CE166" s="141"/>
      <c r="CF166" s="142">
        <f t="shared" si="46"/>
        <v>2210100</v>
      </c>
      <c r="CG166" s="143">
        <f t="shared" si="48"/>
        <v>2210100</v>
      </c>
      <c r="CH166" s="144"/>
      <c r="CI166" s="144"/>
      <c r="CJ166" s="145"/>
      <c r="CK166" s="145"/>
      <c r="CL166" s="145"/>
      <c r="CM166" s="145"/>
      <c r="CN166" s="145"/>
      <c r="CO166" s="145"/>
      <c r="CP166" s="145"/>
      <c r="CQ166" s="145"/>
      <c r="CR166" s="145"/>
      <c r="CS166" s="145"/>
      <c r="CT166" s="145"/>
      <c r="CU166" s="145"/>
      <c r="CV166" s="145"/>
      <c r="CW166" s="145"/>
      <c r="CX166" s="145"/>
      <c r="CY166" s="145"/>
      <c r="CZ166" s="145">
        <f t="shared" si="47"/>
        <v>0</v>
      </c>
      <c r="DA166" s="147">
        <f t="shared" si="41"/>
        <v>0</v>
      </c>
    </row>
    <row r="167" spans="1:105" s="146" customFormat="1" ht="12.75">
      <c r="A167" s="267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>
        <f t="shared" si="37"/>
        <v>0</v>
      </c>
      <c r="L167" s="123"/>
      <c r="M167" s="123"/>
      <c r="N167" s="123"/>
      <c r="O167" s="123">
        <f>'2020'!Q170-'[3]Лист1'!P164</f>
        <v>0</v>
      </c>
      <c r="P167" s="123">
        <f>'2020'!R170-'[3]Лист1'!Q164</f>
        <v>0</v>
      </c>
      <c r="Q167" s="123">
        <f>'2020'!S170-'[3]Лист1'!R164</f>
        <v>0</v>
      </c>
      <c r="R167" s="123">
        <f>'2020'!T170-'[3]Лист1'!S164</f>
        <v>0</v>
      </c>
      <c r="S167" s="123">
        <f>'2020'!U170-'[3]Лист1'!T164</f>
        <v>0</v>
      </c>
      <c r="T167" s="123">
        <f>'2020'!V170-'[3]Лист1'!U164</f>
        <v>0</v>
      </c>
      <c r="U167" s="123">
        <f>'2020'!W170-'[3]Лист1'!V164</f>
        <v>0</v>
      </c>
      <c r="V167" s="123">
        <f>'2020'!X170-'[3]Лист1'!W164</f>
        <v>0</v>
      </c>
      <c r="W167" s="123">
        <f>'2020'!Y170-'[3]Лист1'!X164</f>
        <v>0</v>
      </c>
      <c r="X167" s="123">
        <f>'2020'!Z170-'[3]Лист1'!Y164</f>
        <v>0</v>
      </c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40">
        <f t="shared" si="42"/>
        <v>0</v>
      </c>
      <c r="AN167" s="140">
        <f t="shared" si="43"/>
        <v>0</v>
      </c>
      <c r="AO167" s="140"/>
      <c r="AP167" s="140"/>
      <c r="AQ167" s="140">
        <v>0</v>
      </c>
      <c r="AR167" s="140">
        <v>0</v>
      </c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0"/>
      <c r="BD167" s="140"/>
      <c r="BE167" s="140"/>
      <c r="BF167" s="140"/>
      <c r="BG167" s="140">
        <f t="shared" si="44"/>
        <v>0</v>
      </c>
      <c r="BH167" s="140">
        <f t="shared" si="38"/>
        <v>0</v>
      </c>
      <c r="BI167" s="140"/>
      <c r="BJ167" s="140"/>
      <c r="BK167" s="140"/>
      <c r="BL167" s="140"/>
      <c r="BM167" s="140"/>
      <c r="BN167" s="140"/>
      <c r="BO167" s="140"/>
      <c r="BP167" s="140"/>
      <c r="BQ167" s="140"/>
      <c r="BR167" s="140"/>
      <c r="BS167" s="140"/>
      <c r="BT167" s="140"/>
      <c r="BU167" s="140"/>
      <c r="BV167" s="140"/>
      <c r="BW167" s="140"/>
      <c r="BX167" s="140"/>
      <c r="BY167" s="140"/>
      <c r="BZ167" s="140"/>
      <c r="CA167" s="140">
        <f t="shared" si="45"/>
        <v>0</v>
      </c>
      <c r="CB167" s="140">
        <f t="shared" si="39"/>
        <v>0</v>
      </c>
      <c r="CC167" s="140">
        <f t="shared" si="40"/>
        <v>0</v>
      </c>
      <c r="CD167" s="140">
        <f t="shared" si="40"/>
        <v>0</v>
      </c>
      <c r="CE167" s="141"/>
      <c r="CF167" s="142">
        <f t="shared" si="46"/>
        <v>0</v>
      </c>
      <c r="CG167" s="143">
        <f t="shared" si="48"/>
        <v>0</v>
      </c>
      <c r="CH167" s="144"/>
      <c r="CI167" s="144"/>
      <c r="CJ167" s="145"/>
      <c r="CK167" s="145"/>
      <c r="CL167" s="145"/>
      <c r="CM167" s="145"/>
      <c r="CN167" s="145"/>
      <c r="CO167" s="145"/>
      <c r="CP167" s="145"/>
      <c r="CQ167" s="145"/>
      <c r="CR167" s="145"/>
      <c r="CS167" s="145"/>
      <c r="CT167" s="145"/>
      <c r="CU167" s="145"/>
      <c r="CV167" s="145"/>
      <c r="CW167" s="145"/>
      <c r="CX167" s="145"/>
      <c r="CY167" s="145"/>
      <c r="CZ167" s="145">
        <f t="shared" si="47"/>
        <v>0</v>
      </c>
      <c r="DA167" s="147">
        <f t="shared" si="41"/>
        <v>0</v>
      </c>
    </row>
    <row r="168" spans="1:105" s="146" customFormat="1" ht="12.75">
      <c r="A168" s="267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>
        <f t="shared" si="37"/>
        <v>0</v>
      </c>
      <c r="L168" s="123"/>
      <c r="M168" s="123"/>
      <c r="N168" s="123"/>
      <c r="O168" s="123">
        <f>'2020'!Q171-'[3]Лист1'!P165</f>
        <v>0</v>
      </c>
      <c r="P168" s="123">
        <f>'2020'!R171-'[3]Лист1'!Q165</f>
        <v>0</v>
      </c>
      <c r="Q168" s="123">
        <f>'2020'!S171-'[3]Лист1'!R165</f>
        <v>0</v>
      </c>
      <c r="R168" s="123">
        <f>'2020'!T171-'[3]Лист1'!S165</f>
        <v>0</v>
      </c>
      <c r="S168" s="123">
        <f>'2020'!U171-'[3]Лист1'!T165</f>
        <v>0</v>
      </c>
      <c r="T168" s="123">
        <f>'2020'!V171-'[3]Лист1'!U165</f>
        <v>0</v>
      </c>
      <c r="U168" s="123">
        <f>'2020'!W171-'[3]Лист1'!V165</f>
        <v>0</v>
      </c>
      <c r="V168" s="123">
        <f>'2020'!X171-'[3]Лист1'!W165</f>
        <v>0</v>
      </c>
      <c r="W168" s="123">
        <f>'2020'!Y171-'[3]Лист1'!X165</f>
        <v>0</v>
      </c>
      <c r="X168" s="123">
        <f>'2020'!Z171-'[3]Лист1'!Y165</f>
        <v>0</v>
      </c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40">
        <f t="shared" si="42"/>
        <v>0</v>
      </c>
      <c r="AN168" s="140">
        <f t="shared" si="43"/>
        <v>0</v>
      </c>
      <c r="AO168" s="140"/>
      <c r="AP168" s="140"/>
      <c r="AQ168" s="140">
        <v>0</v>
      </c>
      <c r="AR168" s="140">
        <v>0</v>
      </c>
      <c r="AS168" s="140"/>
      <c r="AT168" s="140"/>
      <c r="AU168" s="140"/>
      <c r="AV168" s="140"/>
      <c r="AW168" s="140"/>
      <c r="AX168" s="140"/>
      <c r="AY168" s="140"/>
      <c r="AZ168" s="140"/>
      <c r="BA168" s="140"/>
      <c r="BB168" s="140"/>
      <c r="BC168" s="140"/>
      <c r="BD168" s="140"/>
      <c r="BE168" s="140"/>
      <c r="BF168" s="140"/>
      <c r="BG168" s="140">
        <f t="shared" si="44"/>
        <v>0</v>
      </c>
      <c r="BH168" s="140">
        <f t="shared" si="38"/>
        <v>0</v>
      </c>
      <c r="BI168" s="140"/>
      <c r="BJ168" s="140"/>
      <c r="BK168" s="140"/>
      <c r="BL168" s="140"/>
      <c r="BM168" s="140"/>
      <c r="BN168" s="140"/>
      <c r="BO168" s="140"/>
      <c r="BP168" s="140"/>
      <c r="BQ168" s="140"/>
      <c r="BR168" s="140"/>
      <c r="BS168" s="140"/>
      <c r="BT168" s="140"/>
      <c r="BU168" s="140"/>
      <c r="BV168" s="140"/>
      <c r="BW168" s="140"/>
      <c r="BX168" s="140"/>
      <c r="BY168" s="140"/>
      <c r="BZ168" s="140"/>
      <c r="CA168" s="140">
        <f t="shared" si="45"/>
        <v>0</v>
      </c>
      <c r="CB168" s="140">
        <f t="shared" si="39"/>
        <v>0</v>
      </c>
      <c r="CC168" s="140">
        <f t="shared" si="40"/>
        <v>0</v>
      </c>
      <c r="CD168" s="140">
        <f t="shared" si="40"/>
        <v>0</v>
      </c>
      <c r="CE168" s="141"/>
      <c r="CF168" s="142">
        <f t="shared" si="46"/>
        <v>0</v>
      </c>
      <c r="CG168" s="143">
        <f t="shared" si="48"/>
        <v>0</v>
      </c>
      <c r="CH168" s="144"/>
      <c r="CI168" s="144"/>
      <c r="CJ168" s="145"/>
      <c r="CK168" s="145"/>
      <c r="CL168" s="145"/>
      <c r="CM168" s="145"/>
      <c r="CN168" s="145"/>
      <c r="CO168" s="145"/>
      <c r="CP168" s="145"/>
      <c r="CQ168" s="145"/>
      <c r="CR168" s="145"/>
      <c r="CS168" s="145"/>
      <c r="CT168" s="145"/>
      <c r="CU168" s="145"/>
      <c r="CV168" s="145"/>
      <c r="CW168" s="145"/>
      <c r="CX168" s="145"/>
      <c r="CY168" s="145"/>
      <c r="CZ168" s="145">
        <f t="shared" si="47"/>
        <v>0</v>
      </c>
      <c r="DA168" s="147">
        <f t="shared" si="41"/>
        <v>0</v>
      </c>
    </row>
    <row r="169" spans="1:105" s="146" customFormat="1" ht="12.75">
      <c r="A169" s="267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>
        <f t="shared" si="37"/>
        <v>0</v>
      </c>
      <c r="L169" s="123"/>
      <c r="M169" s="123"/>
      <c r="N169" s="123"/>
      <c r="O169" s="123">
        <f>'2020'!Q172-'[3]Лист1'!P166</f>
        <v>0</v>
      </c>
      <c r="P169" s="123">
        <f>'2020'!R172-'[3]Лист1'!Q166</f>
        <v>0</v>
      </c>
      <c r="Q169" s="123">
        <f>'2020'!S172-'[3]Лист1'!R166</f>
        <v>0</v>
      </c>
      <c r="R169" s="123">
        <f>'2020'!T172-'[3]Лист1'!S166</f>
        <v>0</v>
      </c>
      <c r="S169" s="123">
        <f>'2020'!U172-'[3]Лист1'!T166</f>
        <v>0</v>
      </c>
      <c r="T169" s="123">
        <f>'2020'!V172-'[3]Лист1'!U166</f>
        <v>0</v>
      </c>
      <c r="U169" s="123">
        <f>'2020'!W172-'[3]Лист1'!V166</f>
        <v>0</v>
      </c>
      <c r="V169" s="123">
        <f>'2020'!X172-'[3]Лист1'!W166</f>
        <v>0</v>
      </c>
      <c r="W169" s="123">
        <f>'2020'!Y172-'[3]Лист1'!X166</f>
        <v>0</v>
      </c>
      <c r="X169" s="123">
        <f>'2020'!Z172-'[3]Лист1'!Y166</f>
        <v>0</v>
      </c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40">
        <f t="shared" si="42"/>
        <v>0</v>
      </c>
      <c r="AN169" s="140">
        <f t="shared" si="43"/>
        <v>0</v>
      </c>
      <c r="AO169" s="140"/>
      <c r="AP169" s="140"/>
      <c r="AQ169" s="140">
        <v>0</v>
      </c>
      <c r="AR169" s="140">
        <v>0</v>
      </c>
      <c r="AS169" s="140"/>
      <c r="AT169" s="140"/>
      <c r="AU169" s="140"/>
      <c r="AV169" s="140"/>
      <c r="AW169" s="140"/>
      <c r="AX169" s="140"/>
      <c r="AY169" s="140"/>
      <c r="AZ169" s="140"/>
      <c r="BA169" s="140"/>
      <c r="BB169" s="140"/>
      <c r="BC169" s="140"/>
      <c r="BD169" s="140"/>
      <c r="BE169" s="140"/>
      <c r="BF169" s="140"/>
      <c r="BG169" s="140">
        <f t="shared" si="44"/>
        <v>0</v>
      </c>
      <c r="BH169" s="140">
        <f t="shared" si="38"/>
        <v>0</v>
      </c>
      <c r="BI169" s="140"/>
      <c r="BJ169" s="140"/>
      <c r="BK169" s="140"/>
      <c r="BL169" s="140"/>
      <c r="BM169" s="140"/>
      <c r="BN169" s="140"/>
      <c r="BO169" s="140"/>
      <c r="BP169" s="140"/>
      <c r="BQ169" s="140"/>
      <c r="BR169" s="140"/>
      <c r="BS169" s="140"/>
      <c r="BT169" s="140"/>
      <c r="BU169" s="140"/>
      <c r="BV169" s="140"/>
      <c r="BW169" s="140"/>
      <c r="BX169" s="140"/>
      <c r="BY169" s="140"/>
      <c r="BZ169" s="140"/>
      <c r="CA169" s="140">
        <f t="shared" si="45"/>
        <v>0</v>
      </c>
      <c r="CB169" s="140">
        <f t="shared" si="39"/>
        <v>0</v>
      </c>
      <c r="CC169" s="140">
        <f t="shared" si="40"/>
        <v>0</v>
      </c>
      <c r="CD169" s="140">
        <f t="shared" si="40"/>
        <v>0</v>
      </c>
      <c r="CE169" s="141"/>
      <c r="CF169" s="142">
        <f t="shared" si="46"/>
        <v>0</v>
      </c>
      <c r="CG169" s="143">
        <f t="shared" si="48"/>
        <v>0</v>
      </c>
      <c r="CH169" s="144"/>
      <c r="CI169" s="144"/>
      <c r="CJ169" s="145"/>
      <c r="CK169" s="145"/>
      <c r="CL169" s="145"/>
      <c r="CM169" s="145"/>
      <c r="CN169" s="145"/>
      <c r="CO169" s="145"/>
      <c r="CP169" s="145"/>
      <c r="CQ169" s="145"/>
      <c r="CR169" s="145"/>
      <c r="CS169" s="145"/>
      <c r="CT169" s="145"/>
      <c r="CU169" s="145"/>
      <c r="CV169" s="145"/>
      <c r="CW169" s="145"/>
      <c r="CX169" s="145"/>
      <c r="CY169" s="145"/>
      <c r="CZ169" s="145">
        <f t="shared" si="47"/>
        <v>0</v>
      </c>
      <c r="DA169" s="147">
        <f t="shared" si="41"/>
        <v>0</v>
      </c>
    </row>
    <row r="170" spans="1:105" s="146" customFormat="1" ht="12.75">
      <c r="A170" s="267" t="s">
        <v>132</v>
      </c>
      <c r="B170" s="123">
        <f>'[2]Лист1'!AJ164</f>
        <v>0</v>
      </c>
      <c r="C170" s="123"/>
      <c r="D170" s="123"/>
      <c r="E170" s="123"/>
      <c r="F170" s="123"/>
      <c r="G170" s="123">
        <v>1377786.42</v>
      </c>
      <c r="H170" s="123">
        <v>15351972.54</v>
      </c>
      <c r="I170" s="123"/>
      <c r="J170" s="123"/>
      <c r="K170" s="123">
        <f t="shared" si="37"/>
        <v>15351972.54</v>
      </c>
      <c r="L170" s="123">
        <v>0</v>
      </c>
      <c r="M170" s="123"/>
      <c r="N170" s="123"/>
      <c r="O170" s="123">
        <f>'2020'!Q173-'[3]Лист1'!P167</f>
        <v>-6397157.34</v>
      </c>
      <c r="P170" s="123">
        <f>'2020'!R173-'[3]Лист1'!Q167</f>
        <v>-23836.01</v>
      </c>
      <c r="Q170" s="123">
        <f>'2020'!S173-'[3]Лист1'!R167</f>
        <v>0</v>
      </c>
      <c r="R170" s="123">
        <f>'2020'!T173-'[3]Лист1'!S167</f>
        <v>-10845.65</v>
      </c>
      <c r="S170" s="123">
        <f>'2020'!U173-'[3]Лист1'!T167</f>
        <v>0</v>
      </c>
      <c r="T170" s="123">
        <f>'2020'!V173-'[3]Лист1'!U167</f>
        <v>0</v>
      </c>
      <c r="U170" s="123">
        <f>'2020'!W173-'[3]Лист1'!V167</f>
        <v>0</v>
      </c>
      <c r="V170" s="123">
        <f>'2020'!X173-'[3]Лист1'!W167</f>
        <v>0</v>
      </c>
      <c r="W170" s="123">
        <f>'2020'!Y173-'[3]Лист1'!X167</f>
        <v>0</v>
      </c>
      <c r="X170" s="123">
        <f>'2020'!Z173-'[3]Лист1'!Y167</f>
        <v>0</v>
      </c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40">
        <f t="shared" si="42"/>
        <v>-6431839</v>
      </c>
      <c r="AN170" s="140">
        <f t="shared" si="43"/>
        <v>21783811.54</v>
      </c>
      <c r="AO170" s="140"/>
      <c r="AP170" s="140"/>
      <c r="AQ170" s="140">
        <v>0</v>
      </c>
      <c r="AR170" s="140">
        <v>0</v>
      </c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>
        <f t="shared" si="44"/>
        <v>0</v>
      </c>
      <c r="BH170" s="140">
        <f t="shared" si="38"/>
        <v>0</v>
      </c>
      <c r="BI170" s="140"/>
      <c r="BJ170" s="140"/>
      <c r="BK170" s="140"/>
      <c r="BL170" s="140"/>
      <c r="BM170" s="140"/>
      <c r="BN170" s="140"/>
      <c r="BO170" s="140"/>
      <c r="BP170" s="140"/>
      <c r="BQ170" s="140"/>
      <c r="BR170" s="140"/>
      <c r="BS170" s="140"/>
      <c r="BT170" s="140"/>
      <c r="BU170" s="140"/>
      <c r="BV170" s="140"/>
      <c r="BW170" s="140"/>
      <c r="BX170" s="140"/>
      <c r="BY170" s="140"/>
      <c r="BZ170" s="140"/>
      <c r="CA170" s="140">
        <f t="shared" si="45"/>
        <v>0</v>
      </c>
      <c r="CB170" s="140">
        <f t="shared" si="39"/>
        <v>1377786.42</v>
      </c>
      <c r="CC170" s="140">
        <f t="shared" si="40"/>
        <v>-6431839</v>
      </c>
      <c r="CD170" s="140">
        <f t="shared" si="40"/>
        <v>23161597.96</v>
      </c>
      <c r="CE170" s="141"/>
      <c r="CF170" s="142">
        <f t="shared" si="46"/>
        <v>15351972.54</v>
      </c>
      <c r="CG170" s="143">
        <f t="shared" si="48"/>
        <v>16729758.959999999</v>
      </c>
      <c r="CH170" s="144"/>
      <c r="CI170" s="144"/>
      <c r="CJ170" s="145"/>
      <c r="CK170" s="145"/>
      <c r="CL170" s="145"/>
      <c r="CM170" s="145"/>
      <c r="CN170" s="145"/>
      <c r="CO170" s="145"/>
      <c r="CP170" s="145"/>
      <c r="CQ170" s="145"/>
      <c r="CR170" s="145"/>
      <c r="CS170" s="145"/>
      <c r="CT170" s="145"/>
      <c r="CU170" s="145"/>
      <c r="CV170" s="145"/>
      <c r="CW170" s="145"/>
      <c r="CX170" s="145"/>
      <c r="CY170" s="145"/>
      <c r="CZ170" s="145">
        <f t="shared" si="47"/>
        <v>0</v>
      </c>
      <c r="DA170" s="147">
        <f t="shared" si="41"/>
        <v>0</v>
      </c>
    </row>
    <row r="171" spans="1:105" s="146" customFormat="1" ht="18" customHeight="1">
      <c r="A171" s="267" t="s">
        <v>133</v>
      </c>
      <c r="B171" s="123">
        <v>0</v>
      </c>
      <c r="C171" s="123"/>
      <c r="D171" s="123"/>
      <c r="E171" s="123"/>
      <c r="F171" s="123"/>
      <c r="G171" s="123">
        <v>244565.15999999995</v>
      </c>
      <c r="H171" s="123">
        <v>14602077.86</v>
      </c>
      <c r="I171" s="123"/>
      <c r="J171" s="123"/>
      <c r="K171" s="123">
        <f t="shared" si="37"/>
        <v>14602077.86</v>
      </c>
      <c r="L171" s="123">
        <v>72600</v>
      </c>
      <c r="M171" s="123"/>
      <c r="N171" s="123"/>
      <c r="O171" s="123">
        <f>'2020'!Q174-'[3]Лист1'!P168</f>
        <v>-5160563.94</v>
      </c>
      <c r="P171" s="123">
        <f>'2020'!R174-'[3]Лист1'!Q168</f>
        <v>-11212.98</v>
      </c>
      <c r="Q171" s="123">
        <f>'2020'!S174-'[3]Лист1'!R168</f>
        <v>0</v>
      </c>
      <c r="R171" s="123">
        <f>'2020'!T174-'[3]Лист1'!S168</f>
        <v>-2230019.93</v>
      </c>
      <c r="S171" s="123">
        <f>'2020'!U174-'[3]Лист1'!T168</f>
        <v>0</v>
      </c>
      <c r="T171" s="123">
        <f>'2020'!V174-'[3]Лист1'!U168</f>
        <v>0</v>
      </c>
      <c r="U171" s="123">
        <f>'2020'!W174-'[3]Лист1'!V168</f>
        <v>0</v>
      </c>
      <c r="V171" s="123">
        <f>'2020'!X174-'[3]Лист1'!W168</f>
        <v>0</v>
      </c>
      <c r="W171" s="123">
        <f>'2020'!Y174-'[3]Лист1'!X168</f>
        <v>0</v>
      </c>
      <c r="X171" s="123">
        <f>'2020'!Z174-'[3]Лист1'!Y168</f>
        <v>0</v>
      </c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40">
        <f t="shared" si="42"/>
        <v>-7401796.8500000015</v>
      </c>
      <c r="AN171" s="140">
        <f t="shared" si="43"/>
        <v>22003874.71</v>
      </c>
      <c r="AO171" s="140"/>
      <c r="AP171" s="140"/>
      <c r="AQ171" s="140">
        <v>0</v>
      </c>
      <c r="AR171" s="140">
        <v>0</v>
      </c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>
        <f t="shared" si="44"/>
        <v>0</v>
      </c>
      <c r="BH171" s="140">
        <f t="shared" si="38"/>
        <v>0</v>
      </c>
      <c r="BI171" s="140"/>
      <c r="BJ171" s="140"/>
      <c r="BK171" s="140"/>
      <c r="BL171" s="140"/>
      <c r="BM171" s="140"/>
      <c r="BN171" s="140"/>
      <c r="BO171" s="140"/>
      <c r="BP171" s="140"/>
      <c r="BQ171" s="140"/>
      <c r="BR171" s="140"/>
      <c r="BS171" s="140"/>
      <c r="BT171" s="140"/>
      <c r="BU171" s="140"/>
      <c r="BV171" s="140"/>
      <c r="BW171" s="140"/>
      <c r="BX171" s="140"/>
      <c r="BY171" s="140"/>
      <c r="BZ171" s="140"/>
      <c r="CA171" s="140">
        <f t="shared" si="45"/>
        <v>0</v>
      </c>
      <c r="CB171" s="140">
        <f t="shared" si="39"/>
        <v>244565.15999999995</v>
      </c>
      <c r="CC171" s="140">
        <f t="shared" si="40"/>
        <v>-7401796.8500000015</v>
      </c>
      <c r="CD171" s="140">
        <f t="shared" si="40"/>
        <v>22248439.87</v>
      </c>
      <c r="CE171" s="141"/>
      <c r="CF171" s="142">
        <f t="shared" si="46"/>
        <v>14674677.86</v>
      </c>
      <c r="CG171" s="143">
        <f t="shared" si="48"/>
        <v>14919243.02</v>
      </c>
      <c r="CH171" s="144"/>
      <c r="CI171" s="144"/>
      <c r="CJ171" s="145"/>
      <c r="CK171" s="145"/>
      <c r="CL171" s="145"/>
      <c r="CM171" s="145"/>
      <c r="CN171" s="145"/>
      <c r="CO171" s="145"/>
      <c r="CP171" s="145"/>
      <c r="CQ171" s="145"/>
      <c r="CR171" s="145"/>
      <c r="CS171" s="145"/>
      <c r="CT171" s="145"/>
      <c r="CU171" s="145"/>
      <c r="CV171" s="145"/>
      <c r="CW171" s="145"/>
      <c r="CX171" s="145"/>
      <c r="CY171" s="145"/>
      <c r="CZ171" s="145">
        <f t="shared" si="47"/>
        <v>0</v>
      </c>
      <c r="DA171" s="147">
        <f t="shared" si="41"/>
        <v>72600</v>
      </c>
    </row>
    <row r="172" spans="1:105" s="146" customFormat="1" ht="12.75">
      <c r="A172" s="270" t="s">
        <v>134</v>
      </c>
      <c r="B172" s="123">
        <v>0</v>
      </c>
      <c r="C172" s="123"/>
      <c r="D172" s="123"/>
      <c r="E172" s="123"/>
      <c r="F172" s="123"/>
      <c r="G172" s="123">
        <v>693021.4099999999</v>
      </c>
      <c r="H172" s="123">
        <v>19909871.68</v>
      </c>
      <c r="I172" s="123"/>
      <c r="J172" s="123"/>
      <c r="K172" s="139">
        <f t="shared" si="37"/>
        <v>19909871.68</v>
      </c>
      <c r="L172" s="123">
        <v>0</v>
      </c>
      <c r="M172" s="123"/>
      <c r="N172" s="123"/>
      <c r="O172" s="123">
        <f>'2020'!Q175-'[3]Лист1'!P169</f>
        <v>-7880874.25</v>
      </c>
      <c r="P172" s="123">
        <f>'2020'!R175-'[3]Лист1'!Q169</f>
        <v>-35282.19</v>
      </c>
      <c r="Q172" s="123">
        <f>'2020'!S175-'[3]Лист1'!R169</f>
        <v>0</v>
      </c>
      <c r="R172" s="123">
        <f>'2020'!T175-'[3]Лист1'!S169</f>
        <v>-13056</v>
      </c>
      <c r="S172" s="123">
        <f>'2020'!U175-'[3]Лист1'!T169</f>
        <v>-49537.28</v>
      </c>
      <c r="T172" s="123">
        <f>'2020'!V175-'[3]Лист1'!U169</f>
        <v>0</v>
      </c>
      <c r="U172" s="123">
        <f>'2020'!W175-'[3]Лист1'!V169</f>
        <v>-38500</v>
      </c>
      <c r="V172" s="123">
        <f>'2020'!X175-'[3]Лист1'!W169</f>
        <v>0</v>
      </c>
      <c r="W172" s="123">
        <f>'2020'!Y175-'[3]Лист1'!X169</f>
        <v>0</v>
      </c>
      <c r="X172" s="123">
        <f>'2020'!Z175-'[3]Лист1'!Y169</f>
        <v>0</v>
      </c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40">
        <f t="shared" si="42"/>
        <v>-8017249.720000001</v>
      </c>
      <c r="AN172" s="140">
        <f t="shared" si="43"/>
        <v>27927121.4</v>
      </c>
      <c r="AO172" s="140"/>
      <c r="AP172" s="140"/>
      <c r="AQ172" s="140">
        <v>0</v>
      </c>
      <c r="AR172" s="140">
        <v>0</v>
      </c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>
        <f t="shared" si="44"/>
        <v>0</v>
      </c>
      <c r="BH172" s="140">
        <f t="shared" si="38"/>
        <v>0</v>
      </c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40"/>
      <c r="BS172" s="140"/>
      <c r="BT172" s="140"/>
      <c r="BU172" s="140"/>
      <c r="BV172" s="140"/>
      <c r="BW172" s="140"/>
      <c r="BX172" s="140"/>
      <c r="BY172" s="140"/>
      <c r="BZ172" s="140"/>
      <c r="CA172" s="140">
        <f t="shared" si="45"/>
        <v>0</v>
      </c>
      <c r="CB172" s="140">
        <f t="shared" si="39"/>
        <v>693021.4099999999</v>
      </c>
      <c r="CC172" s="140">
        <f t="shared" si="40"/>
        <v>-8017249.720000001</v>
      </c>
      <c r="CD172" s="140">
        <f t="shared" si="40"/>
        <v>28620142.81</v>
      </c>
      <c r="CE172" s="141"/>
      <c r="CF172" s="142">
        <f t="shared" si="46"/>
        <v>19909871.68</v>
      </c>
      <c r="CG172" s="143">
        <f t="shared" si="48"/>
        <v>20602893.09</v>
      </c>
      <c r="CH172" s="144"/>
      <c r="CI172" s="144"/>
      <c r="CJ172" s="145"/>
      <c r="CK172" s="145"/>
      <c r="CL172" s="145"/>
      <c r="CM172" s="145"/>
      <c r="CN172" s="145"/>
      <c r="CO172" s="145"/>
      <c r="CP172" s="145"/>
      <c r="CQ172" s="145"/>
      <c r="CR172" s="145"/>
      <c r="CS172" s="145"/>
      <c r="CT172" s="145"/>
      <c r="CU172" s="145"/>
      <c r="CV172" s="145"/>
      <c r="CW172" s="145"/>
      <c r="CX172" s="145"/>
      <c r="CY172" s="145"/>
      <c r="CZ172" s="145">
        <f t="shared" si="47"/>
        <v>0</v>
      </c>
      <c r="DA172" s="147">
        <f t="shared" si="41"/>
        <v>0</v>
      </c>
    </row>
    <row r="173" spans="1:105" s="146" customFormat="1" ht="12.75">
      <c r="A173" s="267" t="s">
        <v>135</v>
      </c>
      <c r="B173" s="123">
        <v>0</v>
      </c>
      <c r="C173" s="123"/>
      <c r="D173" s="123"/>
      <c r="E173" s="123"/>
      <c r="F173" s="123"/>
      <c r="G173" s="123">
        <v>872696.7499999999</v>
      </c>
      <c r="H173" s="123">
        <v>22120505.64</v>
      </c>
      <c r="I173" s="123"/>
      <c r="J173" s="123"/>
      <c r="K173" s="123">
        <f t="shared" si="37"/>
        <v>22120505.64</v>
      </c>
      <c r="L173" s="123">
        <v>36000</v>
      </c>
      <c r="M173" s="123"/>
      <c r="N173" s="123"/>
      <c r="O173" s="123">
        <f>'2020'!Q176-'[3]Лист1'!P170</f>
        <v>-8349655.28</v>
      </c>
      <c r="P173" s="123">
        <f>'2020'!R176-'[3]Лист1'!Q170</f>
        <v>-27841.05</v>
      </c>
      <c r="Q173" s="123">
        <f>'2020'!S176-'[3]Лист1'!R170</f>
        <v>0</v>
      </c>
      <c r="R173" s="123">
        <f>'2020'!T176-'[3]Лист1'!S170</f>
        <v>-2967797.83</v>
      </c>
      <c r="S173" s="123">
        <f>'2020'!U176-'[3]Лист1'!T170</f>
        <v>0</v>
      </c>
      <c r="T173" s="123">
        <f>'2020'!V176-'[3]Лист1'!U170</f>
        <v>0</v>
      </c>
      <c r="U173" s="123">
        <f>'2020'!W176-'[3]Лист1'!V170</f>
        <v>-160106.86</v>
      </c>
      <c r="V173" s="123">
        <f>'2020'!X176-'[3]Лист1'!W170</f>
        <v>0</v>
      </c>
      <c r="W173" s="123">
        <f>'2020'!Y176-'[3]Лист1'!X170</f>
        <v>0</v>
      </c>
      <c r="X173" s="123">
        <f>'2020'!Z176-'[3]Лист1'!Y170</f>
        <v>-292931.93</v>
      </c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40">
        <f t="shared" si="42"/>
        <v>-11798332.95</v>
      </c>
      <c r="AN173" s="140">
        <f t="shared" si="43"/>
        <v>33918838.59</v>
      </c>
      <c r="AO173" s="140"/>
      <c r="AP173" s="140"/>
      <c r="AQ173" s="140">
        <v>0</v>
      </c>
      <c r="AR173" s="140">
        <v>0</v>
      </c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  <c r="BF173" s="140"/>
      <c r="BG173" s="140">
        <f t="shared" si="44"/>
        <v>0</v>
      </c>
      <c r="BH173" s="140">
        <f t="shared" si="38"/>
        <v>0</v>
      </c>
      <c r="BI173" s="140"/>
      <c r="BJ173" s="140"/>
      <c r="BK173" s="140"/>
      <c r="BL173" s="140"/>
      <c r="BM173" s="140"/>
      <c r="BN173" s="140"/>
      <c r="BO173" s="140"/>
      <c r="BP173" s="140"/>
      <c r="BQ173" s="140"/>
      <c r="BR173" s="140"/>
      <c r="BS173" s="140"/>
      <c r="BT173" s="140"/>
      <c r="BU173" s="140"/>
      <c r="BV173" s="140"/>
      <c r="BW173" s="140"/>
      <c r="BX173" s="140"/>
      <c r="BY173" s="140"/>
      <c r="BZ173" s="140"/>
      <c r="CA173" s="140">
        <f t="shared" si="45"/>
        <v>0</v>
      </c>
      <c r="CB173" s="140">
        <f t="shared" si="39"/>
        <v>872696.7499999999</v>
      </c>
      <c r="CC173" s="140">
        <f aca="true" t="shared" si="49" ref="CC173:CD191">AM173+BG173+CA173+AQ173</f>
        <v>-11798332.95</v>
      </c>
      <c r="CD173" s="140">
        <f t="shared" si="49"/>
        <v>34791535.34</v>
      </c>
      <c r="CE173" s="141"/>
      <c r="CF173" s="142">
        <f t="shared" si="46"/>
        <v>22156505.64</v>
      </c>
      <c r="CG173" s="143">
        <f t="shared" si="48"/>
        <v>23029202.39</v>
      </c>
      <c r="CH173" s="144"/>
      <c r="CI173" s="144"/>
      <c r="CJ173" s="145"/>
      <c r="CK173" s="145"/>
      <c r="CL173" s="145"/>
      <c r="CM173" s="145"/>
      <c r="CN173" s="145"/>
      <c r="CO173" s="145"/>
      <c r="CP173" s="145"/>
      <c r="CQ173" s="145"/>
      <c r="CR173" s="145"/>
      <c r="CS173" s="145"/>
      <c r="CT173" s="145"/>
      <c r="CU173" s="145"/>
      <c r="CV173" s="145"/>
      <c r="CW173" s="145"/>
      <c r="CX173" s="145"/>
      <c r="CY173" s="145"/>
      <c r="CZ173" s="145">
        <f t="shared" si="47"/>
        <v>0</v>
      </c>
      <c r="DA173" s="147">
        <f t="shared" si="41"/>
        <v>36000</v>
      </c>
    </row>
    <row r="174" spans="1:105" s="146" customFormat="1" ht="12.75">
      <c r="A174" s="267" t="s">
        <v>136</v>
      </c>
      <c r="B174" s="123">
        <v>0</v>
      </c>
      <c r="C174" s="123"/>
      <c r="D174" s="123"/>
      <c r="E174" s="123"/>
      <c r="F174" s="123"/>
      <c r="G174" s="123">
        <v>797629.9900000002</v>
      </c>
      <c r="H174" s="123">
        <v>8832095</v>
      </c>
      <c r="I174" s="123"/>
      <c r="J174" s="123"/>
      <c r="K174" s="123">
        <f t="shared" si="37"/>
        <v>8832095</v>
      </c>
      <c r="L174" s="123">
        <v>10000</v>
      </c>
      <c r="M174" s="123"/>
      <c r="N174" s="123"/>
      <c r="O174" s="123">
        <f>'2020'!Q177-'[3]Лист1'!P171</f>
        <v>-3663672.71</v>
      </c>
      <c r="P174" s="123">
        <f>'2020'!R177-'[3]Лист1'!Q171</f>
        <v>0</v>
      </c>
      <c r="Q174" s="123">
        <f>'2020'!S177-'[3]Лист1'!R171</f>
        <v>0</v>
      </c>
      <c r="R174" s="123">
        <f>'2020'!T177-'[3]Лист1'!S171</f>
        <v>-8802.06</v>
      </c>
      <c r="S174" s="123">
        <f>'2020'!U177-'[3]Лист1'!T171</f>
        <v>0</v>
      </c>
      <c r="T174" s="123">
        <f>'2020'!V177-'[3]Лист1'!U171</f>
        <v>0</v>
      </c>
      <c r="U174" s="123">
        <f>'2020'!W177-'[3]Лист1'!V171</f>
        <v>-36512.7</v>
      </c>
      <c r="V174" s="123">
        <f>'2020'!X177-'[3]Лист1'!W171</f>
        <v>0</v>
      </c>
      <c r="W174" s="123">
        <f>'2020'!Y177-'[3]Лист1'!X171</f>
        <v>0</v>
      </c>
      <c r="X174" s="123">
        <f>'2020'!Z177-'[3]Лист1'!Y171</f>
        <v>0</v>
      </c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40">
        <f t="shared" si="42"/>
        <v>-3708987.47</v>
      </c>
      <c r="AN174" s="140">
        <f t="shared" si="43"/>
        <v>12541082.47</v>
      </c>
      <c r="AO174" s="140"/>
      <c r="AP174" s="140"/>
      <c r="AQ174" s="140">
        <v>0</v>
      </c>
      <c r="AR174" s="140">
        <v>0</v>
      </c>
      <c r="AS174" s="140"/>
      <c r="AT174" s="140"/>
      <c r="AU174" s="140"/>
      <c r="AV174" s="140"/>
      <c r="AW174" s="140"/>
      <c r="AX174" s="140"/>
      <c r="AY174" s="140"/>
      <c r="AZ174" s="140"/>
      <c r="BA174" s="140"/>
      <c r="BB174" s="140"/>
      <c r="BC174" s="140"/>
      <c r="BD174" s="140"/>
      <c r="BE174" s="140"/>
      <c r="BF174" s="140"/>
      <c r="BG174" s="140">
        <f t="shared" si="44"/>
        <v>0</v>
      </c>
      <c r="BH174" s="140">
        <f t="shared" si="38"/>
        <v>0</v>
      </c>
      <c r="BI174" s="140"/>
      <c r="BJ174" s="140"/>
      <c r="BK174" s="140"/>
      <c r="BL174" s="140"/>
      <c r="BM174" s="140"/>
      <c r="BN174" s="140"/>
      <c r="BO174" s="140"/>
      <c r="BP174" s="140"/>
      <c r="BQ174" s="140"/>
      <c r="BR174" s="140"/>
      <c r="BS174" s="140"/>
      <c r="BT174" s="140"/>
      <c r="BU174" s="140"/>
      <c r="BV174" s="140"/>
      <c r="BW174" s="140"/>
      <c r="BX174" s="140"/>
      <c r="BY174" s="140"/>
      <c r="BZ174" s="140"/>
      <c r="CA174" s="140">
        <f t="shared" si="45"/>
        <v>0</v>
      </c>
      <c r="CB174" s="140">
        <f t="shared" si="39"/>
        <v>797629.9900000002</v>
      </c>
      <c r="CC174" s="140">
        <f t="shared" si="49"/>
        <v>-3708987.47</v>
      </c>
      <c r="CD174" s="140">
        <f t="shared" si="49"/>
        <v>13338712.46</v>
      </c>
      <c r="CE174" s="141"/>
      <c r="CF174" s="142">
        <f t="shared" si="46"/>
        <v>8842095</v>
      </c>
      <c r="CG174" s="143">
        <f t="shared" si="48"/>
        <v>9639724.99</v>
      </c>
      <c r="CH174" s="144"/>
      <c r="CI174" s="144"/>
      <c r="CJ174" s="145"/>
      <c r="CK174" s="145"/>
      <c r="CL174" s="145"/>
      <c r="CM174" s="145"/>
      <c r="CN174" s="145"/>
      <c r="CO174" s="145"/>
      <c r="CP174" s="145"/>
      <c r="CQ174" s="145"/>
      <c r="CR174" s="145"/>
      <c r="CS174" s="145"/>
      <c r="CT174" s="145"/>
      <c r="CU174" s="145"/>
      <c r="CV174" s="145"/>
      <c r="CW174" s="145"/>
      <c r="CX174" s="145"/>
      <c r="CY174" s="145"/>
      <c r="CZ174" s="145">
        <f t="shared" si="47"/>
        <v>0</v>
      </c>
      <c r="DA174" s="147">
        <f t="shared" si="41"/>
        <v>10000</v>
      </c>
    </row>
    <row r="175" spans="1:105" s="146" customFormat="1" ht="24.75" customHeight="1">
      <c r="A175" s="267" t="s">
        <v>137</v>
      </c>
      <c r="B175" s="123">
        <f>'[2]Лист1'!AJ169</f>
        <v>0</v>
      </c>
      <c r="C175" s="123"/>
      <c r="D175" s="123"/>
      <c r="E175" s="123"/>
      <c r="F175" s="123"/>
      <c r="G175" s="123">
        <v>587979.3800000004</v>
      </c>
      <c r="H175" s="123">
        <v>7511277</v>
      </c>
      <c r="I175" s="123"/>
      <c r="J175" s="123"/>
      <c r="K175" s="123">
        <f t="shared" si="37"/>
        <v>7511277</v>
      </c>
      <c r="L175" s="123">
        <v>98000</v>
      </c>
      <c r="M175" s="123"/>
      <c r="N175" s="123"/>
      <c r="O175" s="123">
        <f>'2020'!Q178-'[3]Лист1'!P172</f>
        <v>-2459386.88</v>
      </c>
      <c r="P175" s="123">
        <f>'2020'!R178-'[3]Лист1'!Q172</f>
        <v>-5056.17</v>
      </c>
      <c r="Q175" s="123">
        <f>'2020'!S178-'[3]Лист1'!R172</f>
        <v>0</v>
      </c>
      <c r="R175" s="123">
        <f>'2020'!T178-'[3]Лист1'!S172</f>
        <v>-5146.86</v>
      </c>
      <c r="S175" s="123">
        <f>'2020'!U178-'[3]Лист1'!T172</f>
        <v>0</v>
      </c>
      <c r="T175" s="123">
        <f>'2020'!V178-'[3]Лист1'!U172</f>
        <v>0</v>
      </c>
      <c r="U175" s="123">
        <f>'2020'!W178-'[3]Лист1'!V172</f>
        <v>-65919.93</v>
      </c>
      <c r="V175" s="123">
        <f>'2020'!X178-'[3]Лист1'!W172</f>
        <v>-5617.16</v>
      </c>
      <c r="W175" s="123">
        <f>'2020'!Y178-'[3]Лист1'!X172</f>
        <v>0</v>
      </c>
      <c r="X175" s="123">
        <f>'2020'!Z178-'[3]Лист1'!Y172</f>
        <v>0</v>
      </c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40">
        <f t="shared" si="42"/>
        <v>-2541127</v>
      </c>
      <c r="AN175" s="140">
        <f t="shared" si="43"/>
        <v>10052404</v>
      </c>
      <c r="AO175" s="140"/>
      <c r="AP175" s="140"/>
      <c r="AQ175" s="140">
        <v>0</v>
      </c>
      <c r="AR175" s="140">
        <v>0</v>
      </c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  <c r="BE175" s="140"/>
      <c r="BF175" s="140"/>
      <c r="BG175" s="140">
        <f t="shared" si="44"/>
        <v>0</v>
      </c>
      <c r="BH175" s="140">
        <f t="shared" si="38"/>
        <v>0</v>
      </c>
      <c r="BI175" s="140"/>
      <c r="BJ175" s="140"/>
      <c r="BK175" s="140"/>
      <c r="BL175" s="140"/>
      <c r="BM175" s="140"/>
      <c r="BN175" s="140"/>
      <c r="BO175" s="140"/>
      <c r="BP175" s="140"/>
      <c r="BQ175" s="140"/>
      <c r="BR175" s="140"/>
      <c r="BS175" s="140"/>
      <c r="BT175" s="140"/>
      <c r="BU175" s="140"/>
      <c r="BV175" s="140"/>
      <c r="BW175" s="140"/>
      <c r="BX175" s="140"/>
      <c r="BY175" s="140"/>
      <c r="BZ175" s="140"/>
      <c r="CA175" s="140">
        <f t="shared" si="45"/>
        <v>0</v>
      </c>
      <c r="CB175" s="140">
        <f t="shared" si="39"/>
        <v>587979.3800000004</v>
      </c>
      <c r="CC175" s="140">
        <f t="shared" si="49"/>
        <v>-2541127</v>
      </c>
      <c r="CD175" s="140">
        <f t="shared" si="49"/>
        <v>10640383.38</v>
      </c>
      <c r="CE175" s="141"/>
      <c r="CF175" s="142">
        <f t="shared" si="46"/>
        <v>7609277</v>
      </c>
      <c r="CG175" s="143">
        <f t="shared" si="48"/>
        <v>8197256.380000001</v>
      </c>
      <c r="CH175" s="144"/>
      <c r="CI175" s="144"/>
      <c r="CJ175" s="145"/>
      <c r="CK175" s="145"/>
      <c r="CL175" s="145"/>
      <c r="CM175" s="145"/>
      <c r="CN175" s="145"/>
      <c r="CO175" s="145"/>
      <c r="CP175" s="145"/>
      <c r="CQ175" s="145"/>
      <c r="CR175" s="145"/>
      <c r="CS175" s="145"/>
      <c r="CT175" s="145"/>
      <c r="CU175" s="145"/>
      <c r="CV175" s="145"/>
      <c r="CW175" s="145"/>
      <c r="CX175" s="145"/>
      <c r="CY175" s="145"/>
      <c r="CZ175" s="145">
        <f t="shared" si="47"/>
        <v>0</v>
      </c>
      <c r="DA175" s="147">
        <f t="shared" si="41"/>
        <v>98000</v>
      </c>
    </row>
    <row r="176" spans="1:105" s="148" customFormat="1" ht="12.75">
      <c r="A176" s="271" t="s">
        <v>138</v>
      </c>
      <c r="B176" s="123">
        <v>0</v>
      </c>
      <c r="C176" s="123"/>
      <c r="D176" s="123"/>
      <c r="E176" s="123"/>
      <c r="F176" s="123"/>
      <c r="G176" s="123">
        <v>1008365.16</v>
      </c>
      <c r="H176" s="123">
        <v>6021930.52</v>
      </c>
      <c r="I176" s="123"/>
      <c r="J176" s="123"/>
      <c r="K176" s="123">
        <f t="shared" si="37"/>
        <v>6021930.52</v>
      </c>
      <c r="L176" s="123">
        <v>1040</v>
      </c>
      <c r="M176" s="123"/>
      <c r="N176" s="123"/>
      <c r="O176" s="123">
        <f>'2020'!Q179-'[3]Лист1'!P173</f>
        <v>-2381170.82</v>
      </c>
      <c r="P176" s="123">
        <f>'2020'!R179-'[3]Лист1'!Q173</f>
        <v>-8385.18</v>
      </c>
      <c r="Q176" s="123">
        <f>'2020'!S179-'[3]Лист1'!R173</f>
        <v>0</v>
      </c>
      <c r="R176" s="123">
        <f>'2020'!T179-'[3]Лист1'!S173</f>
        <v>-896</v>
      </c>
      <c r="S176" s="123">
        <f>'2020'!U179-'[3]Лист1'!T173</f>
        <v>0</v>
      </c>
      <c r="T176" s="123">
        <f>'2020'!V179-'[3]Лист1'!U173</f>
        <v>0</v>
      </c>
      <c r="U176" s="123">
        <f>'2020'!W179-'[3]Лист1'!V173</f>
        <v>0</v>
      </c>
      <c r="V176" s="123">
        <f>'2020'!X179-'[3]Лист1'!W173</f>
        <v>0</v>
      </c>
      <c r="W176" s="123">
        <f>'2020'!Y179-'[3]Лист1'!X173</f>
        <v>0</v>
      </c>
      <c r="X176" s="123">
        <f>'2020'!Z179-'[3]Лист1'!Y173</f>
        <v>0</v>
      </c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40">
        <f t="shared" si="42"/>
        <v>-2390452</v>
      </c>
      <c r="AN176" s="140">
        <f t="shared" si="43"/>
        <v>8412382.52</v>
      </c>
      <c r="AO176" s="140"/>
      <c r="AP176" s="140"/>
      <c r="AQ176" s="140">
        <v>0</v>
      </c>
      <c r="AR176" s="140">
        <v>0</v>
      </c>
      <c r="AS176" s="140"/>
      <c r="AT176" s="140"/>
      <c r="AU176" s="140"/>
      <c r="AV176" s="140"/>
      <c r="AW176" s="140"/>
      <c r="AX176" s="140"/>
      <c r="AY176" s="140"/>
      <c r="AZ176" s="140"/>
      <c r="BA176" s="140"/>
      <c r="BB176" s="140"/>
      <c r="BC176" s="140"/>
      <c r="BD176" s="140"/>
      <c r="BE176" s="140"/>
      <c r="BF176" s="140"/>
      <c r="BG176" s="140">
        <f t="shared" si="44"/>
        <v>0</v>
      </c>
      <c r="BH176" s="140">
        <f t="shared" si="38"/>
        <v>0</v>
      </c>
      <c r="BI176" s="140"/>
      <c r="BJ176" s="140"/>
      <c r="BK176" s="140"/>
      <c r="BL176" s="140"/>
      <c r="BM176" s="140"/>
      <c r="BN176" s="140"/>
      <c r="BO176" s="140"/>
      <c r="BP176" s="140"/>
      <c r="BQ176" s="140"/>
      <c r="BR176" s="140"/>
      <c r="BS176" s="140"/>
      <c r="BT176" s="140"/>
      <c r="BU176" s="140"/>
      <c r="BV176" s="140"/>
      <c r="BW176" s="140"/>
      <c r="BX176" s="140"/>
      <c r="BY176" s="140"/>
      <c r="BZ176" s="140"/>
      <c r="CA176" s="140">
        <f t="shared" si="45"/>
        <v>0</v>
      </c>
      <c r="CB176" s="140">
        <f t="shared" si="39"/>
        <v>1008365.16</v>
      </c>
      <c r="CC176" s="140">
        <f t="shared" si="49"/>
        <v>-2390452</v>
      </c>
      <c r="CD176" s="140">
        <f t="shared" si="49"/>
        <v>9420747.68</v>
      </c>
      <c r="CE176" s="141"/>
      <c r="CF176" s="142">
        <f t="shared" si="46"/>
        <v>6022970.52</v>
      </c>
      <c r="CG176" s="143">
        <f t="shared" si="48"/>
        <v>7031335.68</v>
      </c>
      <c r="CH176" s="144"/>
      <c r="CI176" s="144"/>
      <c r="CJ176" s="145"/>
      <c r="CK176" s="145"/>
      <c r="CL176" s="145"/>
      <c r="CM176" s="145"/>
      <c r="CN176" s="145"/>
      <c r="CO176" s="145"/>
      <c r="CP176" s="145"/>
      <c r="CQ176" s="145"/>
      <c r="CR176" s="145"/>
      <c r="CS176" s="145"/>
      <c r="CT176" s="145"/>
      <c r="CU176" s="145"/>
      <c r="CV176" s="145"/>
      <c r="CW176" s="145"/>
      <c r="CX176" s="145"/>
      <c r="CY176" s="145"/>
      <c r="CZ176" s="145">
        <f t="shared" si="47"/>
        <v>0</v>
      </c>
      <c r="DA176" s="147">
        <f t="shared" si="41"/>
        <v>1040</v>
      </c>
    </row>
    <row r="177" spans="1:105" s="146" customFormat="1" ht="12.75">
      <c r="A177" s="267" t="s">
        <v>139</v>
      </c>
      <c r="B177" s="123">
        <v>0</v>
      </c>
      <c r="C177" s="123"/>
      <c r="D177" s="123"/>
      <c r="E177" s="123"/>
      <c r="F177" s="123"/>
      <c r="G177" s="123">
        <v>732612.24</v>
      </c>
      <c r="H177" s="123">
        <v>4886851.96</v>
      </c>
      <c r="I177" s="123"/>
      <c r="J177" s="123"/>
      <c r="K177" s="123">
        <f t="shared" si="37"/>
        <v>4886851.96</v>
      </c>
      <c r="L177" s="123">
        <v>8000</v>
      </c>
      <c r="M177" s="123"/>
      <c r="N177" s="123"/>
      <c r="O177" s="123">
        <f>'2020'!Q180-'[3]Лист1'!P174</f>
        <v>-2450379.08</v>
      </c>
      <c r="P177" s="123">
        <f>'2020'!R180-'[3]Лист1'!Q174</f>
        <v>-6898.95</v>
      </c>
      <c r="Q177" s="123">
        <f>'2020'!S180-'[3]Лист1'!R174</f>
        <v>0</v>
      </c>
      <c r="R177" s="123">
        <f>'2020'!T180-'[3]Лист1'!S174</f>
        <v>-5118.97</v>
      </c>
      <c r="S177" s="123">
        <f>'2020'!U180-'[3]Лист1'!T174</f>
        <v>0</v>
      </c>
      <c r="T177" s="123">
        <f>'2020'!V180-'[3]Лист1'!U174</f>
        <v>0</v>
      </c>
      <c r="U177" s="123">
        <f>'2020'!W180-'[3]Лист1'!V174</f>
        <v>0</v>
      </c>
      <c r="V177" s="123">
        <f>'2020'!X180-'[3]Лист1'!W174</f>
        <v>0</v>
      </c>
      <c r="W177" s="123">
        <f>'2020'!Y180-'[3]Лист1'!X174</f>
        <v>0</v>
      </c>
      <c r="X177" s="123">
        <f>'2020'!Z180-'[3]Лист1'!Y174</f>
        <v>0</v>
      </c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40">
        <f t="shared" si="42"/>
        <v>-2462397.0000000005</v>
      </c>
      <c r="AN177" s="140">
        <f t="shared" si="43"/>
        <v>7349248.960000001</v>
      </c>
      <c r="AO177" s="140"/>
      <c r="AP177" s="140"/>
      <c r="AQ177" s="140">
        <v>0</v>
      </c>
      <c r="AR177" s="140">
        <v>0</v>
      </c>
      <c r="AS177" s="140"/>
      <c r="AT177" s="140"/>
      <c r="AU177" s="140"/>
      <c r="AV177" s="140"/>
      <c r="AW177" s="140"/>
      <c r="AX177" s="140"/>
      <c r="AY177" s="140"/>
      <c r="AZ177" s="140"/>
      <c r="BA177" s="140"/>
      <c r="BB177" s="140"/>
      <c r="BC177" s="140"/>
      <c r="BD177" s="140"/>
      <c r="BE177" s="140"/>
      <c r="BF177" s="140"/>
      <c r="BG177" s="140">
        <f t="shared" si="44"/>
        <v>0</v>
      </c>
      <c r="BH177" s="140">
        <f t="shared" si="38"/>
        <v>0</v>
      </c>
      <c r="BI177" s="140"/>
      <c r="BJ177" s="140"/>
      <c r="BK177" s="140"/>
      <c r="BL177" s="140"/>
      <c r="BM177" s="140"/>
      <c r="BN177" s="140"/>
      <c r="BO177" s="140"/>
      <c r="BP177" s="140"/>
      <c r="BQ177" s="140"/>
      <c r="BR177" s="140"/>
      <c r="BS177" s="140"/>
      <c r="BT177" s="140"/>
      <c r="BU177" s="140"/>
      <c r="BV177" s="140"/>
      <c r="BW177" s="140"/>
      <c r="BX177" s="140"/>
      <c r="BY177" s="140"/>
      <c r="BZ177" s="140"/>
      <c r="CA177" s="140">
        <f t="shared" si="45"/>
        <v>0</v>
      </c>
      <c r="CB177" s="140">
        <f t="shared" si="39"/>
        <v>732612.24</v>
      </c>
      <c r="CC177" s="140">
        <f t="shared" si="49"/>
        <v>-2462397.0000000005</v>
      </c>
      <c r="CD177" s="140">
        <f t="shared" si="49"/>
        <v>8081861.200000001</v>
      </c>
      <c r="CE177" s="141"/>
      <c r="CF177" s="142">
        <f t="shared" si="46"/>
        <v>4894851.96</v>
      </c>
      <c r="CG177" s="143">
        <f t="shared" si="48"/>
        <v>5627464.2</v>
      </c>
      <c r="CH177" s="144"/>
      <c r="CI177" s="144"/>
      <c r="CJ177" s="145"/>
      <c r="CK177" s="145"/>
      <c r="CL177" s="145"/>
      <c r="CM177" s="145"/>
      <c r="CN177" s="145"/>
      <c r="CO177" s="145"/>
      <c r="CP177" s="145"/>
      <c r="CQ177" s="145"/>
      <c r="CR177" s="145"/>
      <c r="CS177" s="145"/>
      <c r="CT177" s="145"/>
      <c r="CU177" s="145"/>
      <c r="CV177" s="145"/>
      <c r="CW177" s="145"/>
      <c r="CX177" s="145"/>
      <c r="CY177" s="145"/>
      <c r="CZ177" s="145">
        <f t="shared" si="47"/>
        <v>0</v>
      </c>
      <c r="DA177" s="147">
        <f t="shared" si="41"/>
        <v>8000</v>
      </c>
    </row>
    <row r="178" spans="1:105" s="146" customFormat="1" ht="12.75">
      <c r="A178" s="267" t="s">
        <v>140</v>
      </c>
      <c r="B178" s="123">
        <v>0</v>
      </c>
      <c r="C178" s="123"/>
      <c r="D178" s="123"/>
      <c r="E178" s="123"/>
      <c r="F178" s="123"/>
      <c r="G178" s="123">
        <v>545262</v>
      </c>
      <c r="H178" s="123">
        <v>15200480.6</v>
      </c>
      <c r="I178" s="123"/>
      <c r="J178" s="123"/>
      <c r="K178" s="123">
        <f t="shared" si="37"/>
        <v>15200480.6</v>
      </c>
      <c r="L178" s="123">
        <v>15500</v>
      </c>
      <c r="M178" s="123"/>
      <c r="N178" s="123"/>
      <c r="O178" s="123">
        <f>'2020'!Q181-'[3]Лист1'!P175</f>
        <v>-5653541.29</v>
      </c>
      <c r="P178" s="123">
        <f>'2020'!R181-'[3]Лист1'!Q175</f>
        <v>-6187.38</v>
      </c>
      <c r="Q178" s="123">
        <f>'2020'!S181-'[3]Лист1'!R175</f>
        <v>0</v>
      </c>
      <c r="R178" s="123">
        <f>'2020'!T181-'[3]Лист1'!S175</f>
        <v>-803453.06</v>
      </c>
      <c r="S178" s="123">
        <f>'2020'!U181-'[3]Лист1'!T175</f>
        <v>0</v>
      </c>
      <c r="T178" s="123">
        <f>'2020'!V181-'[3]Лист1'!U175</f>
        <v>0</v>
      </c>
      <c r="U178" s="123">
        <f>'2020'!W181-'[3]Лист1'!V175</f>
        <v>0</v>
      </c>
      <c r="V178" s="123">
        <f>'2020'!X181-'[3]Лист1'!W175</f>
        <v>0</v>
      </c>
      <c r="W178" s="123">
        <f>'2020'!Y181-'[3]Лист1'!X175</f>
        <v>0</v>
      </c>
      <c r="X178" s="123">
        <f>'2020'!Z181-'[3]Лист1'!Y175</f>
        <v>0</v>
      </c>
      <c r="Y178" s="210"/>
      <c r="Z178" s="192"/>
      <c r="AA178" s="209"/>
      <c r="AB178" s="209"/>
      <c r="AC178" s="209"/>
      <c r="AD178" s="192"/>
      <c r="AE178" s="210"/>
      <c r="AF178" s="210"/>
      <c r="AG178" s="192"/>
      <c r="AH178" s="192"/>
      <c r="AI178" s="192"/>
      <c r="AJ178" s="192"/>
      <c r="AK178" s="192"/>
      <c r="AL178" s="192"/>
      <c r="AM178" s="140">
        <f t="shared" si="42"/>
        <v>-6463181.73</v>
      </c>
      <c r="AN178" s="140">
        <f t="shared" si="43"/>
        <v>21663662.33</v>
      </c>
      <c r="AO178" s="140"/>
      <c r="AP178" s="140"/>
      <c r="AQ178" s="140">
        <v>0</v>
      </c>
      <c r="AR178" s="140">
        <v>0</v>
      </c>
      <c r="AS178" s="140"/>
      <c r="AT178" s="140"/>
      <c r="AU178" s="140"/>
      <c r="AV178" s="140"/>
      <c r="AW178" s="140"/>
      <c r="AX178" s="140"/>
      <c r="AY178" s="140"/>
      <c r="AZ178" s="140"/>
      <c r="BA178" s="140"/>
      <c r="BB178" s="140"/>
      <c r="BC178" s="140"/>
      <c r="BD178" s="140"/>
      <c r="BE178" s="140"/>
      <c r="BF178" s="140"/>
      <c r="BG178" s="140">
        <f t="shared" si="44"/>
        <v>0</v>
      </c>
      <c r="BH178" s="140">
        <f t="shared" si="38"/>
        <v>0</v>
      </c>
      <c r="BI178" s="140"/>
      <c r="BJ178" s="140"/>
      <c r="BK178" s="140"/>
      <c r="BL178" s="140"/>
      <c r="BM178" s="140"/>
      <c r="BN178" s="140"/>
      <c r="BO178" s="140"/>
      <c r="BP178" s="140"/>
      <c r="BQ178" s="140"/>
      <c r="BR178" s="140"/>
      <c r="BS178" s="140"/>
      <c r="BT178" s="140"/>
      <c r="BU178" s="140"/>
      <c r="BV178" s="140"/>
      <c r="BW178" s="140"/>
      <c r="BX178" s="209"/>
      <c r="BY178" s="140"/>
      <c r="BZ178" s="140"/>
      <c r="CA178" s="140">
        <f t="shared" si="45"/>
        <v>0</v>
      </c>
      <c r="CB178" s="140">
        <f t="shared" si="39"/>
        <v>545262</v>
      </c>
      <c r="CC178" s="140">
        <f t="shared" si="49"/>
        <v>-6463181.73</v>
      </c>
      <c r="CD178" s="140">
        <f t="shared" si="49"/>
        <v>22208924.33</v>
      </c>
      <c r="CE178" s="141"/>
      <c r="CF178" s="142">
        <f t="shared" si="46"/>
        <v>15215980.6</v>
      </c>
      <c r="CG178" s="143">
        <f t="shared" si="48"/>
        <v>15761242.6</v>
      </c>
      <c r="CH178" s="144"/>
      <c r="CI178" s="144"/>
      <c r="CJ178" s="145"/>
      <c r="CK178" s="145"/>
      <c r="CL178" s="145"/>
      <c r="CM178" s="145"/>
      <c r="CN178" s="145"/>
      <c r="CO178" s="145"/>
      <c r="CP178" s="145"/>
      <c r="CQ178" s="145"/>
      <c r="CR178" s="145"/>
      <c r="CS178" s="145"/>
      <c r="CT178" s="145"/>
      <c r="CU178" s="145"/>
      <c r="CV178" s="145"/>
      <c r="CW178" s="145"/>
      <c r="CX178" s="145"/>
      <c r="CY178" s="145"/>
      <c r="CZ178" s="145">
        <f t="shared" si="47"/>
        <v>0</v>
      </c>
      <c r="DA178" s="147">
        <f t="shared" si="41"/>
        <v>15500</v>
      </c>
    </row>
    <row r="179" spans="1:105" s="146" customFormat="1" ht="12.75">
      <c r="A179" s="267" t="s">
        <v>141</v>
      </c>
      <c r="B179" s="123">
        <v>0</v>
      </c>
      <c r="C179" s="123"/>
      <c r="D179" s="123"/>
      <c r="E179" s="123"/>
      <c r="F179" s="123"/>
      <c r="G179" s="123">
        <v>0</v>
      </c>
      <c r="H179" s="123"/>
      <c r="I179" s="123"/>
      <c r="J179" s="123"/>
      <c r="K179" s="123">
        <f t="shared" si="37"/>
        <v>0</v>
      </c>
      <c r="L179" s="123"/>
      <c r="M179" s="123"/>
      <c r="N179" s="123"/>
      <c r="O179" s="123">
        <f>'2020'!Q182-'[3]Лист1'!P176</f>
        <v>0</v>
      </c>
      <c r="P179" s="123">
        <f>'2020'!R182-'[3]Лист1'!Q176</f>
        <v>0</v>
      </c>
      <c r="Q179" s="123">
        <f>'2020'!S182-'[3]Лист1'!R176</f>
        <v>0</v>
      </c>
      <c r="R179" s="123">
        <f>'2020'!T182-'[3]Лист1'!S176</f>
        <v>0</v>
      </c>
      <c r="S179" s="123">
        <f>'2020'!U182-'[3]Лист1'!T176</f>
        <v>0</v>
      </c>
      <c r="T179" s="123">
        <f>'2020'!V182-'[3]Лист1'!U176</f>
        <v>0</v>
      </c>
      <c r="U179" s="123">
        <f>'2020'!W182-'[3]Лист1'!V176</f>
        <v>0</v>
      </c>
      <c r="V179" s="123">
        <f>'2020'!X182-'[3]Лист1'!W176</f>
        <v>0</v>
      </c>
      <c r="W179" s="123">
        <f>'2020'!Y182-'[3]Лист1'!X176</f>
        <v>0</v>
      </c>
      <c r="X179" s="123">
        <f>'2020'!Z182-'[3]Лист1'!Y176</f>
        <v>0</v>
      </c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40">
        <f t="shared" si="42"/>
        <v>0</v>
      </c>
      <c r="AN179" s="140">
        <f t="shared" si="43"/>
        <v>0</v>
      </c>
      <c r="AO179" s="140"/>
      <c r="AP179" s="140"/>
      <c r="AQ179" s="140">
        <v>0</v>
      </c>
      <c r="AR179" s="140">
        <v>0</v>
      </c>
      <c r="AS179" s="140"/>
      <c r="AT179" s="140"/>
      <c r="AU179" s="140"/>
      <c r="AV179" s="140"/>
      <c r="AW179" s="140"/>
      <c r="AX179" s="140"/>
      <c r="AY179" s="140"/>
      <c r="AZ179" s="140"/>
      <c r="BA179" s="140"/>
      <c r="BB179" s="140"/>
      <c r="BC179" s="140"/>
      <c r="BD179" s="140"/>
      <c r="BE179" s="140"/>
      <c r="BF179" s="140"/>
      <c r="BG179" s="140">
        <f t="shared" si="44"/>
        <v>0</v>
      </c>
      <c r="BH179" s="140">
        <f t="shared" si="38"/>
        <v>0</v>
      </c>
      <c r="BI179" s="140"/>
      <c r="BJ179" s="140"/>
      <c r="BK179" s="140"/>
      <c r="BL179" s="140"/>
      <c r="BM179" s="140"/>
      <c r="BN179" s="140"/>
      <c r="BO179" s="140"/>
      <c r="BP179" s="140"/>
      <c r="BQ179" s="140"/>
      <c r="BR179" s="140"/>
      <c r="BS179" s="140"/>
      <c r="BT179" s="140"/>
      <c r="BU179" s="140"/>
      <c r="BV179" s="140"/>
      <c r="BW179" s="140"/>
      <c r="BX179" s="140"/>
      <c r="BY179" s="140"/>
      <c r="BZ179" s="140"/>
      <c r="CA179" s="140">
        <f t="shared" si="45"/>
        <v>0</v>
      </c>
      <c r="CB179" s="140">
        <f t="shared" si="39"/>
        <v>0</v>
      </c>
      <c r="CC179" s="140">
        <f t="shared" si="49"/>
        <v>0</v>
      </c>
      <c r="CD179" s="140">
        <f t="shared" si="49"/>
        <v>0</v>
      </c>
      <c r="CE179" s="141"/>
      <c r="CF179" s="142">
        <f t="shared" si="46"/>
        <v>0</v>
      </c>
      <c r="CG179" s="143">
        <f t="shared" si="48"/>
        <v>0</v>
      </c>
      <c r="CH179" s="144"/>
      <c r="CI179" s="144"/>
      <c r="CJ179" s="145"/>
      <c r="CK179" s="145"/>
      <c r="CL179" s="145"/>
      <c r="CM179" s="145"/>
      <c r="CN179" s="145"/>
      <c r="CO179" s="145"/>
      <c r="CP179" s="145"/>
      <c r="CQ179" s="145"/>
      <c r="CR179" s="145"/>
      <c r="CS179" s="145"/>
      <c r="CT179" s="145"/>
      <c r="CU179" s="145"/>
      <c r="CV179" s="145"/>
      <c r="CW179" s="145"/>
      <c r="CX179" s="145"/>
      <c r="CY179" s="145"/>
      <c r="CZ179" s="145">
        <f t="shared" si="47"/>
        <v>0</v>
      </c>
      <c r="DA179" s="147">
        <f t="shared" si="41"/>
        <v>0</v>
      </c>
    </row>
    <row r="180" spans="1:105" s="148" customFormat="1" ht="18.75" customHeight="1">
      <c r="A180" s="272" t="s">
        <v>142</v>
      </c>
      <c r="B180" s="123">
        <v>0</v>
      </c>
      <c r="C180" s="123"/>
      <c r="D180" s="123">
        <v>10701</v>
      </c>
      <c r="E180" s="123"/>
      <c r="F180" s="123"/>
      <c r="G180" s="123">
        <v>354278.43000000005</v>
      </c>
      <c r="H180" s="123">
        <v>8466314.4</v>
      </c>
      <c r="I180" s="123"/>
      <c r="J180" s="123"/>
      <c r="K180" s="123">
        <f t="shared" si="37"/>
        <v>8466314.4</v>
      </c>
      <c r="L180" s="123">
        <v>71000</v>
      </c>
      <c r="M180" s="123"/>
      <c r="N180" s="123"/>
      <c r="O180" s="123">
        <f>'2020'!Q183-'[3]Лист1'!P177</f>
        <v>-3208512.27</v>
      </c>
      <c r="P180" s="123">
        <f>'2020'!R183-'[3]Лист1'!Q177</f>
        <v>-2675.19</v>
      </c>
      <c r="Q180" s="123">
        <f>'2020'!S183-'[3]Лист1'!R177</f>
        <v>0</v>
      </c>
      <c r="R180" s="123">
        <f>'2020'!T183-'[3]Лист1'!S177</f>
        <v>-817875.23</v>
      </c>
      <c r="S180" s="123">
        <f>'2020'!U183-'[3]Лист1'!T177</f>
        <v>0</v>
      </c>
      <c r="T180" s="123">
        <f>'2020'!V183-'[3]Лист1'!U177</f>
        <v>0</v>
      </c>
      <c r="U180" s="123">
        <f>'2020'!W183-'[3]Лист1'!V177</f>
        <v>-10938.3</v>
      </c>
      <c r="V180" s="123">
        <f>'2020'!X183-'[3]Лист1'!W177</f>
        <v>0</v>
      </c>
      <c r="W180" s="123">
        <f>'2020'!Y183-'[3]Лист1'!X177</f>
        <v>0</v>
      </c>
      <c r="X180" s="123">
        <f>'2020'!Z183-'[3]Лист1'!Y177</f>
        <v>0</v>
      </c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40">
        <f t="shared" si="42"/>
        <v>-4040000.9899999998</v>
      </c>
      <c r="AN180" s="140">
        <f t="shared" si="43"/>
        <v>12506315.39</v>
      </c>
      <c r="AO180" s="140"/>
      <c r="AP180" s="140"/>
      <c r="AQ180" s="140">
        <v>0</v>
      </c>
      <c r="AR180" s="140">
        <v>0</v>
      </c>
      <c r="AS180" s="140"/>
      <c r="AT180" s="140"/>
      <c r="AU180" s="140"/>
      <c r="AV180" s="140"/>
      <c r="AW180" s="140"/>
      <c r="AX180" s="140"/>
      <c r="AY180" s="140"/>
      <c r="AZ180" s="140"/>
      <c r="BA180" s="140"/>
      <c r="BB180" s="140"/>
      <c r="BC180" s="140"/>
      <c r="BD180" s="140"/>
      <c r="BE180" s="140"/>
      <c r="BF180" s="140"/>
      <c r="BG180" s="140">
        <f t="shared" si="44"/>
        <v>0</v>
      </c>
      <c r="BH180" s="140">
        <f t="shared" si="38"/>
        <v>0</v>
      </c>
      <c r="BI180" s="140"/>
      <c r="BJ180" s="140"/>
      <c r="BK180" s="140"/>
      <c r="BL180" s="140"/>
      <c r="BM180" s="140"/>
      <c r="BN180" s="140"/>
      <c r="BO180" s="140"/>
      <c r="BP180" s="140"/>
      <c r="BQ180" s="140"/>
      <c r="BR180" s="140"/>
      <c r="BS180" s="140"/>
      <c r="BT180" s="140"/>
      <c r="BU180" s="140"/>
      <c r="BV180" s="140"/>
      <c r="BW180" s="140"/>
      <c r="BX180" s="140"/>
      <c r="BY180" s="140"/>
      <c r="BZ180" s="140"/>
      <c r="CA180" s="140">
        <f t="shared" si="45"/>
        <v>0</v>
      </c>
      <c r="CB180" s="140">
        <f t="shared" si="39"/>
        <v>354278.43000000005</v>
      </c>
      <c r="CC180" s="140">
        <f t="shared" si="49"/>
        <v>-4040000.9899999998</v>
      </c>
      <c r="CD180" s="140">
        <f t="shared" si="49"/>
        <v>12860593.82</v>
      </c>
      <c r="CE180" s="141"/>
      <c r="CF180" s="142">
        <f t="shared" si="46"/>
        <v>8537314.4</v>
      </c>
      <c r="CG180" s="143">
        <f>K180+M180+B180+C180+E180+F180+G180+L180+D180</f>
        <v>8902293.83</v>
      </c>
      <c r="CH180" s="144"/>
      <c r="CI180" s="144"/>
      <c r="CJ180" s="145"/>
      <c r="CK180" s="145"/>
      <c r="CL180" s="145"/>
      <c r="CM180" s="145"/>
      <c r="CN180" s="145"/>
      <c r="CO180" s="145"/>
      <c r="CP180" s="145"/>
      <c r="CQ180" s="145"/>
      <c r="CR180" s="145"/>
      <c r="CS180" s="145"/>
      <c r="CT180" s="145"/>
      <c r="CU180" s="145"/>
      <c r="CV180" s="145"/>
      <c r="CW180" s="145"/>
      <c r="CX180" s="145"/>
      <c r="CY180" s="145"/>
      <c r="CZ180" s="145">
        <f t="shared" si="47"/>
        <v>0</v>
      </c>
      <c r="DA180" s="147">
        <f t="shared" si="41"/>
        <v>81701</v>
      </c>
    </row>
    <row r="181" spans="1:105" s="146" customFormat="1" ht="12.75">
      <c r="A181" s="267" t="s">
        <v>143</v>
      </c>
      <c r="B181" s="123">
        <f>'[2]Лист1'!AJ175</f>
        <v>0</v>
      </c>
      <c r="C181" s="123"/>
      <c r="D181" s="123"/>
      <c r="E181" s="123"/>
      <c r="F181" s="123"/>
      <c r="G181" s="123">
        <v>120173.34999999998</v>
      </c>
      <c r="H181" s="123">
        <v>5614380.44</v>
      </c>
      <c r="I181" s="123"/>
      <c r="J181" s="123"/>
      <c r="K181" s="123">
        <f t="shared" si="37"/>
        <v>5614380.44</v>
      </c>
      <c r="L181" s="123">
        <v>18000</v>
      </c>
      <c r="M181" s="123"/>
      <c r="N181" s="123"/>
      <c r="O181" s="123">
        <f>'2020'!Q184-'[3]Лист1'!P178</f>
        <v>-2051876.29</v>
      </c>
      <c r="P181" s="123">
        <f>'2020'!R184-'[3]Лист1'!Q178</f>
        <v>-1836.56</v>
      </c>
      <c r="Q181" s="123">
        <f>'2020'!S184-'[3]Лист1'!R178</f>
        <v>-950</v>
      </c>
      <c r="R181" s="123">
        <f>'2020'!T184-'[3]Лист1'!S178</f>
        <v>-830473.8</v>
      </c>
      <c r="S181" s="123">
        <f>'2020'!U184-'[3]Лист1'!T178</f>
        <v>-28861.74</v>
      </c>
      <c r="T181" s="123">
        <f>'2020'!V184-'[3]Лист1'!U178</f>
        <v>0</v>
      </c>
      <c r="U181" s="123">
        <f>'2020'!W184-'[3]Лист1'!V178</f>
        <v>-29449.74</v>
      </c>
      <c r="V181" s="123">
        <f>'2020'!X184-'[3]Лист1'!W178</f>
        <v>-2720.04</v>
      </c>
      <c r="W181" s="123">
        <f>'2020'!Y184-'[3]Лист1'!X178</f>
        <v>0</v>
      </c>
      <c r="X181" s="123">
        <f>'2020'!Z184-'[3]Лист1'!Y178</f>
        <v>-143461.19</v>
      </c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40">
        <f t="shared" si="42"/>
        <v>-3089629.360000001</v>
      </c>
      <c r="AN181" s="140">
        <f t="shared" si="43"/>
        <v>8704009.8</v>
      </c>
      <c r="AO181" s="140"/>
      <c r="AP181" s="140"/>
      <c r="AQ181" s="140">
        <v>0</v>
      </c>
      <c r="AR181" s="140">
        <v>0</v>
      </c>
      <c r="AS181" s="140"/>
      <c r="AT181" s="140"/>
      <c r="AU181" s="140"/>
      <c r="AV181" s="140"/>
      <c r="AW181" s="140"/>
      <c r="AX181" s="140"/>
      <c r="AY181" s="140"/>
      <c r="AZ181" s="140"/>
      <c r="BA181" s="140"/>
      <c r="BB181" s="140"/>
      <c r="BC181" s="140"/>
      <c r="BD181" s="140"/>
      <c r="BE181" s="140"/>
      <c r="BF181" s="140"/>
      <c r="BG181" s="140">
        <f t="shared" si="44"/>
        <v>0</v>
      </c>
      <c r="BH181" s="140">
        <f t="shared" si="38"/>
        <v>0</v>
      </c>
      <c r="BI181" s="140"/>
      <c r="BJ181" s="140"/>
      <c r="BK181" s="140"/>
      <c r="BL181" s="140"/>
      <c r="BM181" s="140"/>
      <c r="BN181" s="140"/>
      <c r="BO181" s="140"/>
      <c r="BP181" s="140"/>
      <c r="BQ181" s="140"/>
      <c r="BR181" s="140"/>
      <c r="BS181" s="140"/>
      <c r="BT181" s="140"/>
      <c r="BU181" s="140"/>
      <c r="BV181" s="140"/>
      <c r="BW181" s="140"/>
      <c r="BX181" s="140"/>
      <c r="BY181" s="140"/>
      <c r="BZ181" s="140"/>
      <c r="CA181" s="140">
        <f t="shared" si="45"/>
        <v>0</v>
      </c>
      <c r="CB181" s="140">
        <f t="shared" si="39"/>
        <v>120173.34999999998</v>
      </c>
      <c r="CC181" s="140">
        <f t="shared" si="49"/>
        <v>-3089629.360000001</v>
      </c>
      <c r="CD181" s="140">
        <f t="shared" si="49"/>
        <v>8824183.15</v>
      </c>
      <c r="CE181" s="141"/>
      <c r="CF181" s="142">
        <f t="shared" si="46"/>
        <v>5632380.44</v>
      </c>
      <c r="CG181" s="143">
        <f aca="true" t="shared" si="50" ref="CG181:CG191">K181+M181+B181+C181+E181+F181+G181+L181</f>
        <v>5752553.79</v>
      </c>
      <c r="CH181" s="144"/>
      <c r="CI181" s="144"/>
      <c r="CJ181" s="145"/>
      <c r="CK181" s="145"/>
      <c r="CL181" s="145"/>
      <c r="CM181" s="145"/>
      <c r="CN181" s="145"/>
      <c r="CO181" s="145"/>
      <c r="CP181" s="145"/>
      <c r="CQ181" s="145"/>
      <c r="CR181" s="145"/>
      <c r="CS181" s="145"/>
      <c r="CT181" s="145"/>
      <c r="CU181" s="145"/>
      <c r="CV181" s="145"/>
      <c r="CW181" s="145"/>
      <c r="CX181" s="145"/>
      <c r="CY181" s="145"/>
      <c r="CZ181" s="145">
        <f t="shared" si="47"/>
        <v>0</v>
      </c>
      <c r="DA181" s="147">
        <f t="shared" si="41"/>
        <v>18000</v>
      </c>
    </row>
    <row r="182" spans="1:105" s="146" customFormat="1" ht="12.75">
      <c r="A182" s="267" t="s">
        <v>144</v>
      </c>
      <c r="B182" s="123">
        <f>'[2]Лист1'!AJ176</f>
        <v>0</v>
      </c>
      <c r="C182" s="123"/>
      <c r="D182" s="123"/>
      <c r="E182" s="123"/>
      <c r="F182" s="123"/>
      <c r="G182" s="123">
        <v>60426.51999999955</v>
      </c>
      <c r="H182" s="123">
        <v>36508700</v>
      </c>
      <c r="I182" s="123"/>
      <c r="J182" s="123"/>
      <c r="K182" s="123">
        <f t="shared" si="37"/>
        <v>36508700</v>
      </c>
      <c r="L182" s="123">
        <v>725904.3999999985</v>
      </c>
      <c r="M182" s="123"/>
      <c r="N182" s="123">
        <v>330000</v>
      </c>
      <c r="O182" s="123">
        <f>'2020'!Q185-'[3]Лист1'!P179</f>
        <v>-9762703.89</v>
      </c>
      <c r="P182" s="123">
        <f>'2020'!R185-'[3]Лист1'!Q179</f>
        <v>-15918.54</v>
      </c>
      <c r="Q182" s="123">
        <f>'2020'!S185-'[3]Лист1'!R179</f>
        <v>-825</v>
      </c>
      <c r="R182" s="123">
        <f>'2020'!T185-'[3]Лист1'!S179</f>
        <v>-1389689.93</v>
      </c>
      <c r="S182" s="123">
        <f>'2020'!U185-'[3]Лист1'!T179</f>
        <v>-24128.55</v>
      </c>
      <c r="T182" s="123">
        <f>'2020'!V185-'[3]Лист1'!U179</f>
        <v>0</v>
      </c>
      <c r="U182" s="123">
        <f>'2020'!W185-'[3]Лист1'!V179</f>
        <v>-225274.27</v>
      </c>
      <c r="V182" s="123">
        <f>'2020'!X185-'[3]Лист1'!W179</f>
        <v>-4207.96</v>
      </c>
      <c r="W182" s="123">
        <f>'2020'!Y185-'[3]Лист1'!X179</f>
        <v>0</v>
      </c>
      <c r="X182" s="123">
        <f>'2020'!Z185-'[3]Лист1'!Y179</f>
        <v>0</v>
      </c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40">
        <f t="shared" si="42"/>
        <v>-11422748.14</v>
      </c>
      <c r="AN182" s="140">
        <f t="shared" si="43"/>
        <v>47931448.14</v>
      </c>
      <c r="AO182" s="140"/>
      <c r="AP182" s="140"/>
      <c r="AQ182" s="140">
        <v>0</v>
      </c>
      <c r="AR182" s="140">
        <v>0</v>
      </c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  <c r="BE182" s="140"/>
      <c r="BF182" s="140"/>
      <c r="BG182" s="140">
        <f t="shared" si="44"/>
        <v>0</v>
      </c>
      <c r="BH182" s="140">
        <f t="shared" si="38"/>
        <v>0</v>
      </c>
      <c r="BI182" s="140"/>
      <c r="BJ182" s="140"/>
      <c r="BK182" s="140"/>
      <c r="BL182" s="140"/>
      <c r="BM182" s="140"/>
      <c r="BN182" s="140"/>
      <c r="BO182" s="140"/>
      <c r="BP182" s="140"/>
      <c r="BQ182" s="140"/>
      <c r="BR182" s="140"/>
      <c r="BS182" s="140"/>
      <c r="BT182" s="140"/>
      <c r="BU182" s="140"/>
      <c r="BV182" s="140"/>
      <c r="BW182" s="140"/>
      <c r="BX182" s="140"/>
      <c r="BY182" s="140"/>
      <c r="BZ182" s="140"/>
      <c r="CA182" s="140">
        <f t="shared" si="45"/>
        <v>0</v>
      </c>
      <c r="CB182" s="140">
        <f t="shared" si="39"/>
        <v>60426.51999999955</v>
      </c>
      <c r="CC182" s="140">
        <f t="shared" si="49"/>
        <v>-11422748.14</v>
      </c>
      <c r="CD182" s="140">
        <f t="shared" si="49"/>
        <v>47991874.66</v>
      </c>
      <c r="CE182" s="141"/>
      <c r="CF182" s="142">
        <f t="shared" si="46"/>
        <v>37234604.4</v>
      </c>
      <c r="CG182" s="143">
        <f t="shared" si="50"/>
        <v>37295030.919999994</v>
      </c>
      <c r="CH182" s="143"/>
      <c r="CI182" s="144"/>
      <c r="CJ182" s="145"/>
      <c r="CK182" s="145"/>
      <c r="CL182" s="145"/>
      <c r="CM182" s="145"/>
      <c r="CN182" s="145"/>
      <c r="CO182" s="145"/>
      <c r="CP182" s="145"/>
      <c r="CQ182" s="145"/>
      <c r="CR182" s="145"/>
      <c r="CS182" s="145"/>
      <c r="CT182" s="145"/>
      <c r="CU182" s="145"/>
      <c r="CV182" s="145"/>
      <c r="CW182" s="145"/>
      <c r="CX182" s="145"/>
      <c r="CY182" s="145"/>
      <c r="CZ182" s="145">
        <f t="shared" si="47"/>
        <v>0</v>
      </c>
      <c r="DA182" s="147">
        <f t="shared" si="41"/>
        <v>725904.3999999985</v>
      </c>
    </row>
    <row r="183" spans="1:105" s="146" customFormat="1" ht="33" customHeight="1">
      <c r="A183" s="273" t="s">
        <v>145</v>
      </c>
      <c r="B183" s="123">
        <f>'[2]Лист1'!AJ177</f>
        <v>0</v>
      </c>
      <c r="C183" s="123"/>
      <c r="D183" s="123"/>
      <c r="E183" s="123"/>
      <c r="F183" s="123"/>
      <c r="G183" s="123">
        <v>427884.68000000017</v>
      </c>
      <c r="H183" s="123">
        <v>13483100</v>
      </c>
      <c r="I183" s="123"/>
      <c r="J183" s="123"/>
      <c r="K183" s="123">
        <f t="shared" si="37"/>
        <v>13483100</v>
      </c>
      <c r="L183" s="123">
        <v>1256660.1999999993</v>
      </c>
      <c r="M183" s="123"/>
      <c r="N183" s="123">
        <v>8412400</v>
      </c>
      <c r="O183" s="123">
        <f>'2020'!Q186-'[3]Лист1'!P180</f>
        <v>-2854238</v>
      </c>
      <c r="P183" s="123">
        <f>'2020'!R186-'[3]Лист1'!Q180</f>
        <v>-300</v>
      </c>
      <c r="Q183" s="123">
        <f>'2020'!S186-'[3]Лист1'!R180</f>
        <v>0</v>
      </c>
      <c r="R183" s="123">
        <f>'2020'!T186-'[3]Лист1'!S180</f>
        <v>0</v>
      </c>
      <c r="S183" s="123">
        <f>'2020'!U186-'[3]Лист1'!T180</f>
        <v>0</v>
      </c>
      <c r="T183" s="123">
        <f>'2020'!V186-'[3]Лист1'!U180</f>
        <v>0</v>
      </c>
      <c r="U183" s="123">
        <f>'2020'!W186-'[3]Лист1'!V180</f>
        <v>0</v>
      </c>
      <c r="V183" s="123">
        <f>'2020'!X186-'[3]Лист1'!W180</f>
        <v>0</v>
      </c>
      <c r="W183" s="123">
        <f>'2020'!Y186-'[3]Лист1'!X180</f>
        <v>0</v>
      </c>
      <c r="X183" s="123">
        <f>'2020'!Z186-'[3]Лист1'!Y180</f>
        <v>0</v>
      </c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40">
        <f t="shared" si="42"/>
        <v>-2854538</v>
      </c>
      <c r="AN183" s="140">
        <f t="shared" si="43"/>
        <v>16337638</v>
      </c>
      <c r="AO183" s="140"/>
      <c r="AP183" s="140"/>
      <c r="AQ183" s="140">
        <v>0</v>
      </c>
      <c r="AR183" s="140">
        <v>0</v>
      </c>
      <c r="AS183" s="140"/>
      <c r="AT183" s="140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  <c r="BE183" s="140"/>
      <c r="BF183" s="140"/>
      <c r="BG183" s="140">
        <f t="shared" si="44"/>
        <v>0</v>
      </c>
      <c r="BH183" s="140">
        <f t="shared" si="38"/>
        <v>0</v>
      </c>
      <c r="BI183" s="140"/>
      <c r="BJ183" s="140"/>
      <c r="BK183" s="140"/>
      <c r="BL183" s="140"/>
      <c r="BM183" s="140"/>
      <c r="BN183" s="140"/>
      <c r="BO183" s="140"/>
      <c r="BP183" s="140"/>
      <c r="BQ183" s="140"/>
      <c r="BR183" s="140"/>
      <c r="BS183" s="140"/>
      <c r="BT183" s="140"/>
      <c r="BU183" s="140"/>
      <c r="BV183" s="140"/>
      <c r="BW183" s="140"/>
      <c r="BX183" s="140"/>
      <c r="BY183" s="140"/>
      <c r="BZ183" s="140"/>
      <c r="CA183" s="140">
        <f t="shared" si="45"/>
        <v>0</v>
      </c>
      <c r="CB183" s="140">
        <f t="shared" si="39"/>
        <v>427884.68000000017</v>
      </c>
      <c r="CC183" s="140">
        <f t="shared" si="49"/>
        <v>-2854538</v>
      </c>
      <c r="CD183" s="140">
        <f t="shared" si="49"/>
        <v>16765522.68</v>
      </c>
      <c r="CE183" s="141"/>
      <c r="CF183" s="142">
        <f t="shared" si="46"/>
        <v>14739760.2</v>
      </c>
      <c r="CG183" s="143">
        <f t="shared" si="50"/>
        <v>15167644.879999999</v>
      </c>
      <c r="CH183" s="144"/>
      <c r="CI183" s="144"/>
      <c r="CJ183" s="145"/>
      <c r="CK183" s="145"/>
      <c r="CL183" s="145"/>
      <c r="CM183" s="145"/>
      <c r="CN183" s="145"/>
      <c r="CO183" s="145"/>
      <c r="CP183" s="145"/>
      <c r="CQ183" s="145"/>
      <c r="CR183" s="145"/>
      <c r="CS183" s="145"/>
      <c r="CT183" s="145"/>
      <c r="CU183" s="145"/>
      <c r="CV183" s="145"/>
      <c r="CW183" s="145"/>
      <c r="CX183" s="145"/>
      <c r="CY183" s="145"/>
      <c r="CZ183" s="145">
        <f t="shared" si="47"/>
        <v>0</v>
      </c>
      <c r="DA183" s="147">
        <f t="shared" si="41"/>
        <v>1256660.1999999993</v>
      </c>
    </row>
    <row r="184" spans="1:105" s="146" customFormat="1" ht="12.75">
      <c r="A184" s="273" t="s">
        <v>146</v>
      </c>
      <c r="B184" s="123">
        <f>'[2]Лист1'!AJ178</f>
        <v>0</v>
      </c>
      <c r="C184" s="123"/>
      <c r="D184" s="123"/>
      <c r="E184" s="123"/>
      <c r="F184" s="123"/>
      <c r="G184" s="123">
        <v>300874.79000000004</v>
      </c>
      <c r="H184" s="123">
        <v>20113500</v>
      </c>
      <c r="I184" s="123"/>
      <c r="J184" s="123"/>
      <c r="K184" s="123">
        <f t="shared" si="37"/>
        <v>20113500</v>
      </c>
      <c r="L184" s="123">
        <v>1444145.9499999993</v>
      </c>
      <c r="M184" s="123"/>
      <c r="N184" s="123"/>
      <c r="O184" s="123">
        <f>'2020'!Q187-'[3]Лист1'!P181</f>
        <v>-4706878.92</v>
      </c>
      <c r="P184" s="123">
        <f>'2020'!R187-'[3]Лист1'!Q181</f>
        <v>-10575.43</v>
      </c>
      <c r="Q184" s="123">
        <f>'2020'!S187-'[3]Лист1'!R181</f>
        <v>0</v>
      </c>
      <c r="R184" s="123">
        <f>'2020'!T187-'[3]Лист1'!S181</f>
        <v>0</v>
      </c>
      <c r="S184" s="123">
        <f>'2020'!U187-'[3]Лист1'!T181</f>
        <v>0</v>
      </c>
      <c r="T184" s="123">
        <f>'2020'!V187-'[3]Лист1'!U181</f>
        <v>0</v>
      </c>
      <c r="U184" s="123">
        <f>'2020'!W187-'[3]Лист1'!V181</f>
        <v>0</v>
      </c>
      <c r="V184" s="123">
        <f>'2020'!X187-'[3]Лист1'!W181</f>
        <v>0</v>
      </c>
      <c r="W184" s="123">
        <f>'2020'!Y187-'[3]Лист1'!X181</f>
        <v>0</v>
      </c>
      <c r="X184" s="123">
        <f>'2020'!Z187-'[3]Лист1'!Y181</f>
        <v>0</v>
      </c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40">
        <f t="shared" si="42"/>
        <v>-4717454.35</v>
      </c>
      <c r="AN184" s="140">
        <f t="shared" si="43"/>
        <v>24830954.35</v>
      </c>
      <c r="AO184" s="140"/>
      <c r="AP184" s="140"/>
      <c r="AQ184" s="140">
        <v>0</v>
      </c>
      <c r="AR184" s="140">
        <v>0</v>
      </c>
      <c r="AS184" s="140"/>
      <c r="AT184" s="140"/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  <c r="BF184" s="140"/>
      <c r="BG184" s="140">
        <f t="shared" si="44"/>
        <v>0</v>
      </c>
      <c r="BH184" s="140">
        <f t="shared" si="38"/>
        <v>0</v>
      </c>
      <c r="BI184" s="140"/>
      <c r="BJ184" s="140"/>
      <c r="BK184" s="140"/>
      <c r="BL184" s="140"/>
      <c r="BM184" s="140"/>
      <c r="BN184" s="140"/>
      <c r="BO184" s="140"/>
      <c r="BP184" s="140"/>
      <c r="BQ184" s="140"/>
      <c r="BR184" s="140"/>
      <c r="BS184" s="140"/>
      <c r="BT184" s="140"/>
      <c r="BU184" s="140"/>
      <c r="BV184" s="140"/>
      <c r="BW184" s="140"/>
      <c r="BX184" s="140"/>
      <c r="BY184" s="140"/>
      <c r="BZ184" s="140"/>
      <c r="CA184" s="140">
        <f t="shared" si="45"/>
        <v>0</v>
      </c>
      <c r="CB184" s="140">
        <f t="shared" si="39"/>
        <v>300874.79000000004</v>
      </c>
      <c r="CC184" s="140">
        <f t="shared" si="49"/>
        <v>-4717454.35</v>
      </c>
      <c r="CD184" s="140">
        <f t="shared" si="49"/>
        <v>25131829.14</v>
      </c>
      <c r="CE184" s="141"/>
      <c r="CF184" s="142">
        <f t="shared" si="46"/>
        <v>21557645.95</v>
      </c>
      <c r="CG184" s="143">
        <f t="shared" si="50"/>
        <v>21858520.74</v>
      </c>
      <c r="CH184" s="144"/>
      <c r="CI184" s="144"/>
      <c r="CJ184" s="145"/>
      <c r="CK184" s="145"/>
      <c r="CL184" s="145"/>
      <c r="CM184" s="145"/>
      <c r="CN184" s="145"/>
      <c r="CO184" s="145"/>
      <c r="CP184" s="145"/>
      <c r="CQ184" s="145"/>
      <c r="CR184" s="145"/>
      <c r="CS184" s="145"/>
      <c r="CT184" s="145"/>
      <c r="CU184" s="145"/>
      <c r="CV184" s="145"/>
      <c r="CW184" s="145"/>
      <c r="CX184" s="145"/>
      <c r="CY184" s="145"/>
      <c r="CZ184" s="145">
        <f t="shared" si="47"/>
        <v>0</v>
      </c>
      <c r="DA184" s="147">
        <f t="shared" si="41"/>
        <v>1444145.9499999993</v>
      </c>
    </row>
    <row r="185" spans="1:105" s="146" customFormat="1" ht="12.75">
      <c r="A185" s="267" t="s">
        <v>147</v>
      </c>
      <c r="B185" s="123">
        <f>'[2]Лист1'!AJ179</f>
        <v>0</v>
      </c>
      <c r="C185" s="123"/>
      <c r="D185" s="123"/>
      <c r="E185" s="123"/>
      <c r="F185" s="123"/>
      <c r="G185" s="123">
        <v>5500</v>
      </c>
      <c r="H185" s="123">
        <v>20069600</v>
      </c>
      <c r="I185" s="123"/>
      <c r="J185" s="123"/>
      <c r="K185" s="123">
        <f t="shared" si="37"/>
        <v>20069600</v>
      </c>
      <c r="L185" s="123">
        <v>1398071.539999999</v>
      </c>
      <c r="M185" s="123"/>
      <c r="N185" s="123"/>
      <c r="O185" s="123">
        <f>'2020'!Q188-'[3]Лист1'!P182</f>
        <v>-5237644.59</v>
      </c>
      <c r="P185" s="123">
        <f>'2020'!R188-'[3]Лист1'!Q182</f>
        <v>-10842.09</v>
      </c>
      <c r="Q185" s="123">
        <f>'2020'!S188-'[3]Лист1'!R182</f>
        <v>0</v>
      </c>
      <c r="R185" s="123">
        <f>'2020'!T188-'[3]Лист1'!S182</f>
        <v>0</v>
      </c>
      <c r="S185" s="123">
        <f>'2020'!U188-'[3]Лист1'!T182</f>
        <v>0</v>
      </c>
      <c r="T185" s="123">
        <f>'2020'!V188-'[3]Лист1'!U182</f>
        <v>0</v>
      </c>
      <c r="U185" s="123">
        <f>'2020'!W188-'[3]Лист1'!V182</f>
        <v>0</v>
      </c>
      <c r="V185" s="123">
        <f>'2020'!X188-'[3]Лист1'!W182</f>
        <v>0</v>
      </c>
      <c r="W185" s="123">
        <f>'2020'!Y188-'[3]Лист1'!X182</f>
        <v>0</v>
      </c>
      <c r="X185" s="123">
        <f>'2020'!Z188-'[3]Лист1'!Y182</f>
        <v>0</v>
      </c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40">
        <f t="shared" si="42"/>
        <v>-5248486.68</v>
      </c>
      <c r="AN185" s="140">
        <f t="shared" si="43"/>
        <v>25318086.68</v>
      </c>
      <c r="AO185" s="140"/>
      <c r="AP185" s="140"/>
      <c r="AQ185" s="140">
        <v>0</v>
      </c>
      <c r="AR185" s="140">
        <v>0</v>
      </c>
      <c r="AS185" s="140"/>
      <c r="AT185" s="140"/>
      <c r="AU185" s="140"/>
      <c r="AV185" s="140"/>
      <c r="AW185" s="140"/>
      <c r="AX185" s="140"/>
      <c r="AY185" s="140"/>
      <c r="AZ185" s="140"/>
      <c r="BA185" s="140"/>
      <c r="BB185" s="140"/>
      <c r="BC185" s="140"/>
      <c r="BD185" s="140"/>
      <c r="BE185" s="140"/>
      <c r="BF185" s="140"/>
      <c r="BG185" s="140">
        <f t="shared" si="44"/>
        <v>0</v>
      </c>
      <c r="BH185" s="140">
        <f t="shared" si="38"/>
        <v>0</v>
      </c>
      <c r="BI185" s="140"/>
      <c r="BJ185" s="140"/>
      <c r="BK185" s="140"/>
      <c r="BL185" s="140"/>
      <c r="BM185" s="140"/>
      <c r="BN185" s="140"/>
      <c r="BO185" s="140"/>
      <c r="BP185" s="140"/>
      <c r="BQ185" s="140"/>
      <c r="BR185" s="140"/>
      <c r="BS185" s="140"/>
      <c r="BT185" s="140"/>
      <c r="BU185" s="140"/>
      <c r="BV185" s="140"/>
      <c r="BW185" s="140"/>
      <c r="BX185" s="140"/>
      <c r="BY185" s="140"/>
      <c r="BZ185" s="140"/>
      <c r="CA185" s="140">
        <f t="shared" si="45"/>
        <v>0</v>
      </c>
      <c r="CB185" s="140">
        <f t="shared" si="39"/>
        <v>5500</v>
      </c>
      <c r="CC185" s="140">
        <f t="shared" si="49"/>
        <v>-5248486.68</v>
      </c>
      <c r="CD185" s="140">
        <f t="shared" si="49"/>
        <v>25323586.68</v>
      </c>
      <c r="CE185" s="141"/>
      <c r="CF185" s="142">
        <f t="shared" si="46"/>
        <v>21467671.54</v>
      </c>
      <c r="CG185" s="143">
        <f t="shared" si="50"/>
        <v>21473171.54</v>
      </c>
      <c r="CH185" s="144"/>
      <c r="CI185" s="144"/>
      <c r="CJ185" s="145"/>
      <c r="CK185" s="145"/>
      <c r="CL185" s="145"/>
      <c r="CM185" s="145"/>
      <c r="CN185" s="145"/>
      <c r="CO185" s="145"/>
      <c r="CP185" s="145"/>
      <c r="CQ185" s="145"/>
      <c r="CR185" s="145"/>
      <c r="CS185" s="145"/>
      <c r="CT185" s="145"/>
      <c r="CU185" s="145"/>
      <c r="CV185" s="145"/>
      <c r="CW185" s="145"/>
      <c r="CX185" s="145"/>
      <c r="CY185" s="145"/>
      <c r="CZ185" s="145">
        <f t="shared" si="47"/>
        <v>0</v>
      </c>
      <c r="DA185" s="147">
        <f t="shared" si="41"/>
        <v>1398071.539999999</v>
      </c>
    </row>
    <row r="186" spans="1:105" s="146" customFormat="1" ht="12.75">
      <c r="A186" s="267" t="s">
        <v>194</v>
      </c>
      <c r="B186" s="123">
        <f>'[2]Лист1'!AJ180</f>
        <v>0</v>
      </c>
      <c r="C186" s="123"/>
      <c r="D186" s="123"/>
      <c r="E186" s="123"/>
      <c r="F186" s="123"/>
      <c r="G186" s="123">
        <v>16441</v>
      </c>
      <c r="H186" s="123">
        <v>21826869.25</v>
      </c>
      <c r="I186" s="123"/>
      <c r="J186" s="123"/>
      <c r="K186" s="123">
        <f t="shared" si="37"/>
        <v>21826869.25</v>
      </c>
      <c r="L186" s="123">
        <v>1706742.5199999996</v>
      </c>
      <c r="M186" s="123"/>
      <c r="N186" s="123"/>
      <c r="O186" s="123">
        <f>'2020'!Q189-'[3]Лист1'!P183</f>
        <v>-6159748.79</v>
      </c>
      <c r="P186" s="123">
        <f>'2020'!R189-'[3]Лист1'!Q183</f>
        <v>-23317.32</v>
      </c>
      <c r="Q186" s="123">
        <f>'2020'!S189-'[3]Лист1'!R183</f>
        <v>0</v>
      </c>
      <c r="R186" s="123">
        <f>'2020'!T189-'[3]Лист1'!S183</f>
        <v>-1322635.46</v>
      </c>
      <c r="S186" s="123">
        <f>'2020'!U189-'[3]Лист1'!T183</f>
        <v>0</v>
      </c>
      <c r="T186" s="123">
        <f>'2020'!V189-'[3]Лист1'!U183</f>
        <v>0</v>
      </c>
      <c r="U186" s="123">
        <f>'2020'!W189-'[3]Лист1'!V183</f>
        <v>0</v>
      </c>
      <c r="V186" s="123">
        <f>'2020'!X189-'[3]Лист1'!W183</f>
        <v>0</v>
      </c>
      <c r="W186" s="123">
        <f>'2020'!Y189-'[3]Лист1'!X183</f>
        <v>0</v>
      </c>
      <c r="X186" s="123">
        <f>'2020'!Z189-'[3]Лист1'!Y183</f>
        <v>0</v>
      </c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40">
        <f t="shared" si="42"/>
        <v>-7505701.57</v>
      </c>
      <c r="AN186" s="140">
        <f t="shared" si="43"/>
        <v>29332570.82</v>
      </c>
      <c r="AO186" s="140"/>
      <c r="AP186" s="140"/>
      <c r="AQ186" s="140">
        <v>0</v>
      </c>
      <c r="AR186" s="140">
        <v>0</v>
      </c>
      <c r="AS186" s="140"/>
      <c r="AT186" s="140"/>
      <c r="AU186" s="140"/>
      <c r="AV186" s="140"/>
      <c r="AW186" s="140"/>
      <c r="AX186" s="140"/>
      <c r="AY186" s="140"/>
      <c r="AZ186" s="140"/>
      <c r="BA186" s="140"/>
      <c r="BB186" s="140"/>
      <c r="BC186" s="140"/>
      <c r="BD186" s="140"/>
      <c r="BE186" s="140"/>
      <c r="BF186" s="140"/>
      <c r="BG186" s="140">
        <f t="shared" si="44"/>
        <v>0</v>
      </c>
      <c r="BH186" s="140">
        <f t="shared" si="38"/>
        <v>0</v>
      </c>
      <c r="BI186" s="140"/>
      <c r="BJ186" s="140"/>
      <c r="BK186" s="140"/>
      <c r="BL186" s="140"/>
      <c r="BM186" s="140"/>
      <c r="BN186" s="140"/>
      <c r="BO186" s="140"/>
      <c r="BP186" s="140"/>
      <c r="BQ186" s="140"/>
      <c r="BR186" s="140"/>
      <c r="BS186" s="140"/>
      <c r="BT186" s="140"/>
      <c r="BU186" s="140"/>
      <c r="BV186" s="140"/>
      <c r="BW186" s="140"/>
      <c r="BX186" s="140"/>
      <c r="BY186" s="140"/>
      <c r="BZ186" s="140"/>
      <c r="CA186" s="140">
        <f t="shared" si="45"/>
        <v>0</v>
      </c>
      <c r="CB186" s="140">
        <f t="shared" si="39"/>
        <v>16441</v>
      </c>
      <c r="CC186" s="140">
        <f t="shared" si="49"/>
        <v>-7505701.57</v>
      </c>
      <c r="CD186" s="140">
        <f t="shared" si="49"/>
        <v>29349011.82</v>
      </c>
      <c r="CE186" s="141"/>
      <c r="CF186" s="142">
        <f t="shared" si="46"/>
        <v>23533611.77</v>
      </c>
      <c r="CG186" s="143">
        <f t="shared" si="50"/>
        <v>23550052.77</v>
      </c>
      <c r="CH186" s="144"/>
      <c r="CI186" s="144"/>
      <c r="CJ186" s="145"/>
      <c r="CK186" s="145"/>
      <c r="CL186" s="145"/>
      <c r="CM186" s="145"/>
      <c r="CN186" s="145"/>
      <c r="CO186" s="145"/>
      <c r="CP186" s="145"/>
      <c r="CQ186" s="145"/>
      <c r="CR186" s="145"/>
      <c r="CS186" s="145"/>
      <c r="CT186" s="145"/>
      <c r="CU186" s="145"/>
      <c r="CV186" s="145"/>
      <c r="CW186" s="145"/>
      <c r="CX186" s="145"/>
      <c r="CY186" s="145"/>
      <c r="CZ186" s="145">
        <f t="shared" si="47"/>
        <v>0</v>
      </c>
      <c r="DA186" s="147">
        <f t="shared" si="41"/>
        <v>1706742.5199999996</v>
      </c>
    </row>
    <row r="187" spans="1:105" s="146" customFormat="1" ht="12.75">
      <c r="A187" s="267" t="s">
        <v>193</v>
      </c>
      <c r="B187" s="123">
        <f>'[2]Лист1'!AJ181</f>
        <v>0</v>
      </c>
      <c r="C187" s="123"/>
      <c r="D187" s="123"/>
      <c r="E187" s="123"/>
      <c r="F187" s="123"/>
      <c r="G187" s="123">
        <v>0</v>
      </c>
      <c r="H187" s="123">
        <v>13731266.1</v>
      </c>
      <c r="I187" s="123"/>
      <c r="J187" s="123"/>
      <c r="K187" s="123">
        <f t="shared" si="37"/>
        <v>13731266.1</v>
      </c>
      <c r="L187" s="123">
        <v>1480630.0899999999</v>
      </c>
      <c r="M187" s="123"/>
      <c r="N187" s="123"/>
      <c r="O187" s="123">
        <f>'2020'!Q190-'[3]Лист1'!P184</f>
        <v>-4155120.63</v>
      </c>
      <c r="P187" s="123">
        <f>'2020'!R190-'[3]Лист1'!Q184</f>
        <v>-17446.05</v>
      </c>
      <c r="Q187" s="123">
        <f>'2020'!S190-'[3]Лист1'!R184</f>
        <v>0</v>
      </c>
      <c r="R187" s="123">
        <f>'2020'!T190-'[3]Лист1'!S184</f>
        <v>-1074982.25</v>
      </c>
      <c r="S187" s="123">
        <f>'2020'!U190-'[3]Лист1'!T184</f>
        <v>0</v>
      </c>
      <c r="T187" s="123">
        <f>'2020'!V190-'[3]Лист1'!U184</f>
        <v>0</v>
      </c>
      <c r="U187" s="123">
        <f>'2020'!W190-'[3]Лист1'!V184</f>
        <v>0</v>
      </c>
      <c r="V187" s="123">
        <f>'2020'!X190-'[3]Лист1'!W184</f>
        <v>0</v>
      </c>
      <c r="W187" s="123">
        <f>'2020'!Y190-'[3]Лист1'!X184</f>
        <v>0</v>
      </c>
      <c r="X187" s="123">
        <f>'2020'!Z190-'[3]Лист1'!Y184</f>
        <v>0</v>
      </c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40">
        <f t="shared" si="42"/>
        <v>-5247548.93</v>
      </c>
      <c r="AN187" s="140">
        <f t="shared" si="43"/>
        <v>18978815.03</v>
      </c>
      <c r="AO187" s="140"/>
      <c r="AP187" s="140"/>
      <c r="AQ187" s="140">
        <v>0</v>
      </c>
      <c r="AR187" s="140">
        <v>0</v>
      </c>
      <c r="AS187" s="140"/>
      <c r="AT187" s="140"/>
      <c r="AU187" s="140"/>
      <c r="AV187" s="140"/>
      <c r="AW187" s="140"/>
      <c r="AX187" s="140"/>
      <c r="AY187" s="140"/>
      <c r="AZ187" s="140"/>
      <c r="BA187" s="140"/>
      <c r="BB187" s="140"/>
      <c r="BC187" s="140"/>
      <c r="BD187" s="140"/>
      <c r="BE187" s="140"/>
      <c r="BF187" s="140"/>
      <c r="BG187" s="140">
        <f t="shared" si="44"/>
        <v>0</v>
      </c>
      <c r="BH187" s="140">
        <f t="shared" si="38"/>
        <v>0</v>
      </c>
      <c r="BI187" s="140"/>
      <c r="BJ187" s="140"/>
      <c r="BK187" s="140"/>
      <c r="BL187" s="140"/>
      <c r="BM187" s="140"/>
      <c r="BN187" s="140"/>
      <c r="BO187" s="140"/>
      <c r="BP187" s="140"/>
      <c r="BQ187" s="140"/>
      <c r="BR187" s="140"/>
      <c r="BS187" s="140"/>
      <c r="BT187" s="140"/>
      <c r="BU187" s="140"/>
      <c r="BV187" s="140"/>
      <c r="BW187" s="140"/>
      <c r="BX187" s="140"/>
      <c r="BY187" s="140"/>
      <c r="BZ187" s="140"/>
      <c r="CA187" s="140">
        <f t="shared" si="45"/>
        <v>0</v>
      </c>
      <c r="CB187" s="140">
        <f t="shared" si="39"/>
        <v>0</v>
      </c>
      <c r="CC187" s="140">
        <f t="shared" si="49"/>
        <v>-5247548.93</v>
      </c>
      <c r="CD187" s="140">
        <f t="shared" si="49"/>
        <v>18978815.03</v>
      </c>
      <c r="CE187" s="141"/>
      <c r="CF187" s="142">
        <f t="shared" si="46"/>
        <v>15211896.19</v>
      </c>
      <c r="CG187" s="143">
        <f t="shared" si="50"/>
        <v>15211896.19</v>
      </c>
      <c r="CH187" s="144"/>
      <c r="CI187" s="144"/>
      <c r="CJ187" s="145"/>
      <c r="CK187" s="145"/>
      <c r="CL187" s="145"/>
      <c r="CM187" s="145"/>
      <c r="CN187" s="145"/>
      <c r="CO187" s="145"/>
      <c r="CP187" s="145"/>
      <c r="CQ187" s="145"/>
      <c r="CR187" s="145"/>
      <c r="CS187" s="145"/>
      <c r="CT187" s="145"/>
      <c r="CU187" s="145"/>
      <c r="CV187" s="145"/>
      <c r="CW187" s="145"/>
      <c r="CX187" s="145"/>
      <c r="CY187" s="145"/>
      <c r="CZ187" s="145">
        <f t="shared" si="47"/>
        <v>0</v>
      </c>
      <c r="DA187" s="147">
        <f t="shared" si="41"/>
        <v>1480630.0899999999</v>
      </c>
    </row>
    <row r="188" spans="1:105" s="206" customFormat="1" ht="42" customHeight="1">
      <c r="A188" s="274" t="s">
        <v>148</v>
      </c>
      <c r="B188" s="123">
        <v>0</v>
      </c>
      <c r="C188" s="123"/>
      <c r="D188" s="123"/>
      <c r="E188" s="123"/>
      <c r="F188" s="123"/>
      <c r="G188" s="123">
        <v>1116735.49</v>
      </c>
      <c r="H188" s="123">
        <v>17327500</v>
      </c>
      <c r="I188" s="123"/>
      <c r="J188" s="123"/>
      <c r="K188" s="123">
        <f t="shared" si="37"/>
        <v>17327500</v>
      </c>
      <c r="L188" s="123">
        <v>3957733</v>
      </c>
      <c r="M188" s="123"/>
      <c r="N188" s="123"/>
      <c r="O188" s="123">
        <f>'2020'!Q191-'[3]Лист1'!P185</f>
        <v>-5239131.81</v>
      </c>
      <c r="P188" s="123">
        <f>'2020'!R191-'[3]Лист1'!Q185</f>
        <v>0</v>
      </c>
      <c r="Q188" s="123">
        <f>'2020'!S191-'[3]Лист1'!R185</f>
        <v>0</v>
      </c>
      <c r="R188" s="123">
        <f>'2020'!T191-'[3]Лист1'!S185</f>
        <v>-190013.19</v>
      </c>
      <c r="S188" s="123">
        <f>'2020'!U191-'[3]Лист1'!T185</f>
        <v>0</v>
      </c>
      <c r="T188" s="123">
        <f>'2020'!V191-'[3]Лист1'!U185</f>
        <v>0</v>
      </c>
      <c r="U188" s="123">
        <f>'2020'!W191-'[3]Лист1'!V185</f>
        <v>0</v>
      </c>
      <c r="V188" s="123">
        <f>'2020'!X191-'[3]Лист1'!W185</f>
        <v>0</v>
      </c>
      <c r="W188" s="123">
        <f>'2020'!Y191-'[3]Лист1'!X185</f>
        <v>0</v>
      </c>
      <c r="X188" s="123">
        <f>'2020'!Z191-'[3]Лист1'!Y185</f>
        <v>0</v>
      </c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40">
        <f t="shared" si="42"/>
        <v>-5429145</v>
      </c>
      <c r="AN188" s="140">
        <f t="shared" si="43"/>
        <v>22756645</v>
      </c>
      <c r="AO188" s="140"/>
      <c r="AP188" s="140"/>
      <c r="AQ188" s="140">
        <v>0</v>
      </c>
      <c r="AR188" s="140">
        <v>0</v>
      </c>
      <c r="AS188" s="140"/>
      <c r="AT188" s="140"/>
      <c r="AU188" s="140"/>
      <c r="AV188" s="140"/>
      <c r="AW188" s="140"/>
      <c r="AX188" s="140"/>
      <c r="AY188" s="140"/>
      <c r="AZ188" s="140"/>
      <c r="BA188" s="140"/>
      <c r="BB188" s="140"/>
      <c r="BC188" s="140"/>
      <c r="BD188" s="140"/>
      <c r="BE188" s="140"/>
      <c r="BF188" s="140"/>
      <c r="BG188" s="140">
        <f t="shared" si="44"/>
        <v>0</v>
      </c>
      <c r="BH188" s="140">
        <f t="shared" si="38"/>
        <v>0</v>
      </c>
      <c r="BI188" s="140"/>
      <c r="BJ188" s="140"/>
      <c r="BK188" s="140"/>
      <c r="BL188" s="140"/>
      <c r="BM188" s="140"/>
      <c r="BN188" s="140"/>
      <c r="BO188" s="140"/>
      <c r="BP188" s="140"/>
      <c r="BQ188" s="140"/>
      <c r="BR188" s="203"/>
      <c r="BS188" s="140"/>
      <c r="BT188" s="140"/>
      <c r="BU188" s="140"/>
      <c r="BV188" s="140"/>
      <c r="BW188" s="140"/>
      <c r="BX188" s="140"/>
      <c r="BY188" s="140"/>
      <c r="BZ188" s="140"/>
      <c r="CA188" s="140">
        <f t="shared" si="45"/>
        <v>0</v>
      </c>
      <c r="CB188" s="140">
        <f t="shared" si="39"/>
        <v>1116735.49</v>
      </c>
      <c r="CC188" s="140">
        <f t="shared" si="49"/>
        <v>-5429145</v>
      </c>
      <c r="CD188" s="140">
        <f t="shared" si="49"/>
        <v>23873380.49</v>
      </c>
      <c r="CE188" s="141"/>
      <c r="CF188" s="142">
        <f t="shared" si="46"/>
        <v>21285233</v>
      </c>
      <c r="CG188" s="143">
        <f t="shared" si="50"/>
        <v>22401968.49</v>
      </c>
      <c r="CH188" s="144"/>
      <c r="CI188" s="144"/>
      <c r="CJ188" s="145"/>
      <c r="CK188" s="145"/>
      <c r="CL188" s="145"/>
      <c r="CM188" s="145"/>
      <c r="CN188" s="145"/>
      <c r="CO188" s="145"/>
      <c r="CP188" s="145"/>
      <c r="CQ188" s="145"/>
      <c r="CR188" s="145"/>
      <c r="CS188" s="145"/>
      <c r="CT188" s="145"/>
      <c r="CU188" s="145"/>
      <c r="CV188" s="145"/>
      <c r="CW188" s="145"/>
      <c r="CX188" s="145"/>
      <c r="CY188" s="145"/>
      <c r="CZ188" s="145">
        <f t="shared" si="47"/>
        <v>0</v>
      </c>
      <c r="DA188" s="147">
        <f t="shared" si="41"/>
        <v>3957733</v>
      </c>
    </row>
    <row r="189" spans="1:105" s="146" customFormat="1" ht="12.75">
      <c r="A189" s="275" t="s">
        <v>149</v>
      </c>
      <c r="B189" s="123">
        <v>0</v>
      </c>
      <c r="C189" s="123"/>
      <c r="D189" s="123"/>
      <c r="E189" s="123"/>
      <c r="F189" s="123"/>
      <c r="G189" s="123">
        <v>3557310.920000002</v>
      </c>
      <c r="H189" s="123"/>
      <c r="I189" s="123"/>
      <c r="J189" s="123"/>
      <c r="K189" s="123">
        <f t="shared" si="37"/>
        <v>0</v>
      </c>
      <c r="L189" s="123">
        <v>21888324.470000003</v>
      </c>
      <c r="M189" s="123"/>
      <c r="N189" s="123"/>
      <c r="O189" s="123">
        <f>'2020'!Q192-'[3]Лист1'!P186</f>
        <v>0</v>
      </c>
      <c r="P189" s="123">
        <f>'2020'!R192-'[3]Лист1'!Q186</f>
        <v>0</v>
      </c>
      <c r="Q189" s="123">
        <f>'2020'!S192-'[3]Лист1'!R186</f>
        <v>0</v>
      </c>
      <c r="R189" s="123">
        <f>'2020'!T192-'[3]Лист1'!S186</f>
        <v>0</v>
      </c>
      <c r="S189" s="123">
        <f>'2020'!U192-'[3]Лист1'!T186</f>
        <v>0</v>
      </c>
      <c r="T189" s="123">
        <f>'2020'!V192-'[3]Лист1'!U186</f>
        <v>0</v>
      </c>
      <c r="U189" s="123">
        <f>'2020'!W192-'[3]Лист1'!V186</f>
        <v>0</v>
      </c>
      <c r="V189" s="123">
        <f>'2020'!X192-'[3]Лист1'!W186</f>
        <v>0</v>
      </c>
      <c r="W189" s="123">
        <f>'2020'!Y192-'[3]Лист1'!X186</f>
        <v>0</v>
      </c>
      <c r="X189" s="123">
        <f>'2020'!Z192-'[3]Лист1'!Y186</f>
        <v>0</v>
      </c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40">
        <f t="shared" si="42"/>
        <v>0</v>
      </c>
      <c r="AN189" s="140">
        <f t="shared" si="43"/>
        <v>0</v>
      </c>
      <c r="AO189" s="140"/>
      <c r="AP189" s="140"/>
      <c r="AQ189" s="140">
        <v>0</v>
      </c>
      <c r="AR189" s="140">
        <v>0</v>
      </c>
      <c r="AS189" s="140"/>
      <c r="AT189" s="140"/>
      <c r="AU189" s="140"/>
      <c r="AV189" s="140"/>
      <c r="AW189" s="140"/>
      <c r="AX189" s="140"/>
      <c r="AY189" s="140"/>
      <c r="AZ189" s="140"/>
      <c r="BA189" s="140"/>
      <c r="BB189" s="140"/>
      <c r="BC189" s="140"/>
      <c r="BD189" s="140"/>
      <c r="BE189" s="140"/>
      <c r="BF189" s="140"/>
      <c r="BG189" s="140">
        <f t="shared" si="44"/>
        <v>0</v>
      </c>
      <c r="BH189" s="140">
        <f t="shared" si="38"/>
        <v>0</v>
      </c>
      <c r="BI189" s="140"/>
      <c r="BJ189" s="140"/>
      <c r="BK189" s="140"/>
      <c r="BL189" s="140"/>
      <c r="BM189" s="140"/>
      <c r="BN189" s="140"/>
      <c r="BO189" s="140"/>
      <c r="BP189" s="140"/>
      <c r="BQ189" s="140"/>
      <c r="BS189" s="140"/>
      <c r="BT189" s="140"/>
      <c r="BU189" s="140"/>
      <c r="BV189" s="140"/>
      <c r="BW189" s="140"/>
      <c r="BX189" s="140"/>
      <c r="BY189" s="140"/>
      <c r="BZ189" s="140"/>
      <c r="CA189" s="140">
        <f t="shared" si="45"/>
        <v>0</v>
      </c>
      <c r="CB189" s="140">
        <f t="shared" si="39"/>
        <v>3557310.920000002</v>
      </c>
      <c r="CC189" s="140">
        <f t="shared" si="49"/>
        <v>0</v>
      </c>
      <c r="CD189" s="140">
        <f t="shared" si="49"/>
        <v>3557310.920000002</v>
      </c>
      <c r="CE189" s="141"/>
      <c r="CF189" s="142">
        <f t="shared" si="46"/>
        <v>21888324.470000003</v>
      </c>
      <c r="CG189" s="143">
        <f t="shared" si="50"/>
        <v>25445635.390000004</v>
      </c>
      <c r="CH189" s="144"/>
      <c r="CI189" s="144"/>
      <c r="CJ189" s="145"/>
      <c r="CK189" s="145"/>
      <c r="CL189" s="145"/>
      <c r="CM189" s="145"/>
      <c r="CN189" s="145"/>
      <c r="CO189" s="145"/>
      <c r="CP189" s="145"/>
      <c r="CQ189" s="145"/>
      <c r="CR189" s="145"/>
      <c r="CS189" s="145"/>
      <c r="CT189" s="145"/>
      <c r="CU189" s="145"/>
      <c r="CV189" s="145"/>
      <c r="CW189" s="145"/>
      <c r="CX189" s="145"/>
      <c r="CY189" s="145"/>
      <c r="CZ189" s="145">
        <f t="shared" si="47"/>
        <v>0</v>
      </c>
      <c r="DA189" s="147">
        <f t="shared" si="41"/>
        <v>21888324.470000003</v>
      </c>
    </row>
    <row r="190" spans="1:105" s="146" customFormat="1" ht="12.75">
      <c r="A190" s="267" t="s">
        <v>150</v>
      </c>
      <c r="B190" s="123">
        <v>0</v>
      </c>
      <c r="C190" s="123"/>
      <c r="D190" s="123"/>
      <c r="E190" s="123"/>
      <c r="F190" s="123"/>
      <c r="G190" s="123">
        <v>0</v>
      </c>
      <c r="H190" s="123">
        <v>7107840</v>
      </c>
      <c r="I190" s="123"/>
      <c r="J190" s="123"/>
      <c r="K190" s="123">
        <f t="shared" si="37"/>
        <v>7107840</v>
      </c>
      <c r="L190" s="123">
        <v>0</v>
      </c>
      <c r="M190" s="123"/>
      <c r="N190" s="123"/>
      <c r="O190" s="123">
        <f>'2020'!Q193-'[3]Лист1'!P187</f>
        <v>-1353712.25</v>
      </c>
      <c r="P190" s="123">
        <f>'2020'!R193-'[3]Лист1'!Q187</f>
        <v>0</v>
      </c>
      <c r="Q190" s="123">
        <f>'2020'!S193-'[3]Лист1'!R187</f>
        <v>-338</v>
      </c>
      <c r="R190" s="123">
        <f>'2020'!T193-'[3]Лист1'!S187</f>
        <v>-531988.19</v>
      </c>
      <c r="S190" s="123">
        <f>'2020'!U193-'[3]Лист1'!T187</f>
        <v>-13710.64</v>
      </c>
      <c r="T190" s="123">
        <f>'2020'!V193-'[3]Лист1'!U187</f>
        <v>-123200</v>
      </c>
      <c r="U190" s="123">
        <f>'2020'!W193-'[3]Лист1'!V187</f>
        <v>-198170.62</v>
      </c>
      <c r="V190" s="123">
        <f>'2020'!X193-'[3]Лист1'!W187</f>
        <v>-9432.07</v>
      </c>
      <c r="W190" s="123">
        <f>'2020'!Y193-'[3]Лист1'!X187</f>
        <v>-144049.03</v>
      </c>
      <c r="X190" s="123">
        <f>'2020'!Z193-'[3]Лист1'!Y187</f>
        <v>0</v>
      </c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40">
        <f t="shared" si="42"/>
        <v>-2374600.7999999993</v>
      </c>
      <c r="AN190" s="140">
        <f t="shared" si="43"/>
        <v>9482440.799999999</v>
      </c>
      <c r="AO190" s="140"/>
      <c r="AP190" s="140"/>
      <c r="AQ190" s="140">
        <v>0</v>
      </c>
      <c r="AR190" s="140">
        <v>0</v>
      </c>
      <c r="AS190" s="140"/>
      <c r="AT190" s="140"/>
      <c r="AU190" s="140"/>
      <c r="AV190" s="140"/>
      <c r="AW190" s="140"/>
      <c r="AX190" s="140"/>
      <c r="AY190" s="140"/>
      <c r="AZ190" s="140"/>
      <c r="BA190" s="140"/>
      <c r="BB190" s="140"/>
      <c r="BC190" s="140"/>
      <c r="BD190" s="140"/>
      <c r="BE190" s="140"/>
      <c r="BF190" s="140"/>
      <c r="BG190" s="140">
        <f t="shared" si="44"/>
        <v>0</v>
      </c>
      <c r="BH190" s="140">
        <f t="shared" si="38"/>
        <v>0</v>
      </c>
      <c r="BI190" s="140"/>
      <c r="BJ190" s="140"/>
      <c r="BK190" s="140"/>
      <c r="BL190" s="140"/>
      <c r="BM190" s="140"/>
      <c r="BN190" s="140"/>
      <c r="BO190" s="140"/>
      <c r="BP190" s="140"/>
      <c r="BQ190" s="140"/>
      <c r="BR190" s="140"/>
      <c r="BS190" s="140"/>
      <c r="BT190" s="140"/>
      <c r="BU190" s="140"/>
      <c r="BV190" s="140"/>
      <c r="BW190" s="140"/>
      <c r="BX190" s="140"/>
      <c r="BY190" s="140"/>
      <c r="BZ190" s="140"/>
      <c r="CA190" s="140">
        <f t="shared" si="45"/>
        <v>0</v>
      </c>
      <c r="CB190" s="140">
        <f t="shared" si="39"/>
        <v>0</v>
      </c>
      <c r="CC190" s="140">
        <f t="shared" si="49"/>
        <v>-2374600.7999999993</v>
      </c>
      <c r="CD190" s="140">
        <f t="shared" si="49"/>
        <v>9482440.799999999</v>
      </c>
      <c r="CE190" s="141"/>
      <c r="CF190" s="142">
        <f t="shared" si="46"/>
        <v>7107840</v>
      </c>
      <c r="CG190" s="143">
        <f t="shared" si="50"/>
        <v>7107840</v>
      </c>
      <c r="CH190" s="144"/>
      <c r="CI190" s="144"/>
      <c r="CJ190" s="145"/>
      <c r="CK190" s="145"/>
      <c r="CL190" s="145"/>
      <c r="CM190" s="145"/>
      <c r="CN190" s="145"/>
      <c r="CO190" s="145"/>
      <c r="CP190" s="145"/>
      <c r="CQ190" s="145"/>
      <c r="CR190" s="145"/>
      <c r="CS190" s="145"/>
      <c r="CT190" s="145"/>
      <c r="CU190" s="145"/>
      <c r="CV190" s="145"/>
      <c r="CW190" s="145"/>
      <c r="CX190" s="145"/>
      <c r="CY190" s="145"/>
      <c r="CZ190" s="145">
        <f t="shared" si="47"/>
        <v>0</v>
      </c>
      <c r="DA190" s="147">
        <f t="shared" si="41"/>
        <v>0</v>
      </c>
    </row>
    <row r="191" spans="1:105" s="146" customFormat="1" ht="15" customHeight="1">
      <c r="A191" s="267" t="s">
        <v>151</v>
      </c>
      <c r="B191" s="123">
        <v>0</v>
      </c>
      <c r="C191" s="123"/>
      <c r="D191" s="123"/>
      <c r="E191" s="123"/>
      <c r="F191" s="123"/>
      <c r="G191" s="123">
        <v>0</v>
      </c>
      <c r="H191" s="123">
        <v>4307335</v>
      </c>
      <c r="I191" s="123"/>
      <c r="J191" s="123"/>
      <c r="K191" s="123">
        <f t="shared" si="37"/>
        <v>4307335</v>
      </c>
      <c r="L191" s="123">
        <v>1219925</v>
      </c>
      <c r="M191" s="123"/>
      <c r="N191" s="123"/>
      <c r="O191" s="123">
        <f>'2020'!Q194-'[3]Лист1'!P188</f>
        <v>-915185.25</v>
      </c>
      <c r="P191" s="123">
        <f>'2020'!R194-'[3]Лист1'!Q188</f>
        <v>0</v>
      </c>
      <c r="Q191" s="123">
        <f>'2020'!S194-'[3]Лист1'!R188</f>
        <v>0</v>
      </c>
      <c r="R191" s="123">
        <f>'2020'!T194-'[3]Лист1'!S188</f>
        <v>-83454.59</v>
      </c>
      <c r="S191" s="123">
        <f>'2020'!U194-'[3]Лист1'!T188</f>
        <v>-8859.97</v>
      </c>
      <c r="T191" s="123">
        <f>'2020'!V194-'[3]Лист1'!U188</f>
        <v>0</v>
      </c>
      <c r="U191" s="123">
        <f>'2020'!W194-'[3]Лист1'!V188</f>
        <v>-64146.79</v>
      </c>
      <c r="V191" s="123">
        <f>'2020'!X194-'[3]Лист1'!W188</f>
        <v>-3550.46</v>
      </c>
      <c r="W191" s="123">
        <f>'2020'!Y194-'[3]Лист1'!X188</f>
        <v>-39606.29</v>
      </c>
      <c r="X191" s="123">
        <f>'2020'!Z194-'[3]Лист1'!Y188</f>
        <v>0</v>
      </c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40">
        <f t="shared" si="42"/>
        <v>-1114803.3499999999</v>
      </c>
      <c r="AN191" s="140">
        <f t="shared" si="43"/>
        <v>5422138.35</v>
      </c>
      <c r="AO191" s="140"/>
      <c r="AP191" s="140"/>
      <c r="AQ191" s="140">
        <v>0</v>
      </c>
      <c r="AR191" s="140">
        <v>0</v>
      </c>
      <c r="AS191" s="140"/>
      <c r="AT191" s="140"/>
      <c r="AU191" s="140"/>
      <c r="AV191" s="140"/>
      <c r="AW191" s="140"/>
      <c r="AX191" s="140"/>
      <c r="AY191" s="140"/>
      <c r="AZ191" s="140"/>
      <c r="BA191" s="140"/>
      <c r="BB191" s="140"/>
      <c r="BC191" s="140"/>
      <c r="BD191" s="140"/>
      <c r="BE191" s="140"/>
      <c r="BF191" s="140"/>
      <c r="BG191" s="140">
        <f t="shared" si="44"/>
        <v>0</v>
      </c>
      <c r="BH191" s="140">
        <f t="shared" si="38"/>
        <v>0</v>
      </c>
      <c r="BI191" s="140"/>
      <c r="BJ191" s="140"/>
      <c r="BK191" s="140"/>
      <c r="BL191" s="140"/>
      <c r="BM191" s="140"/>
      <c r="BN191" s="140"/>
      <c r="BO191" s="140"/>
      <c r="BP191" s="140"/>
      <c r="BQ191" s="140"/>
      <c r="BR191" s="140"/>
      <c r="BS191" s="140"/>
      <c r="BT191" s="140"/>
      <c r="BU191" s="140"/>
      <c r="BV191" s="140"/>
      <c r="BW191" s="140"/>
      <c r="BX191" s="140"/>
      <c r="BY191" s="140"/>
      <c r="BZ191" s="140"/>
      <c r="CA191" s="140">
        <f t="shared" si="45"/>
        <v>0</v>
      </c>
      <c r="CB191" s="140">
        <f t="shared" si="39"/>
        <v>0</v>
      </c>
      <c r="CC191" s="140">
        <f t="shared" si="49"/>
        <v>-1114803.3499999999</v>
      </c>
      <c r="CD191" s="140">
        <f t="shared" si="49"/>
        <v>5422138.35</v>
      </c>
      <c r="CE191" s="141"/>
      <c r="CF191" s="142">
        <f t="shared" si="46"/>
        <v>5527260</v>
      </c>
      <c r="CG191" s="143">
        <f t="shared" si="50"/>
        <v>5527260</v>
      </c>
      <c r="CH191" s="144"/>
      <c r="CI191" s="144"/>
      <c r="CJ191" s="145"/>
      <c r="CK191" s="145"/>
      <c r="CL191" s="145"/>
      <c r="CM191" s="145"/>
      <c r="CN191" s="145"/>
      <c r="CO191" s="145"/>
      <c r="CP191" s="145"/>
      <c r="CQ191" s="145"/>
      <c r="CR191" s="145"/>
      <c r="CS191" s="145"/>
      <c r="CT191" s="145"/>
      <c r="CU191" s="145"/>
      <c r="CV191" s="145"/>
      <c r="CW191" s="145"/>
      <c r="CX191" s="145"/>
      <c r="CY191" s="145"/>
      <c r="CZ191" s="145">
        <f t="shared" si="47"/>
        <v>0</v>
      </c>
      <c r="DA191" s="147">
        <f t="shared" si="41"/>
        <v>1219925</v>
      </c>
    </row>
    <row r="192" spans="1:105" s="70" customFormat="1" ht="15" customHeight="1" thickBot="1">
      <c r="A192" s="267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4"/>
      <c r="AE192" s="114"/>
      <c r="AF192" s="114"/>
      <c r="AG192" s="114"/>
      <c r="AH192" s="114"/>
      <c r="AI192" s="114"/>
      <c r="AJ192" s="114"/>
      <c r="AK192" s="114"/>
      <c r="AL192" s="114"/>
      <c r="AM192" s="114"/>
      <c r="AN192" s="114"/>
      <c r="AO192" s="114"/>
      <c r="AP192" s="114"/>
      <c r="AQ192" s="114"/>
      <c r="AR192" s="114"/>
      <c r="AS192" s="114"/>
      <c r="AT192" s="114"/>
      <c r="AU192" s="114"/>
      <c r="AV192" s="114"/>
      <c r="AW192" s="114"/>
      <c r="AX192" s="114"/>
      <c r="AY192" s="114"/>
      <c r="AZ192" s="114"/>
      <c r="BA192" s="114"/>
      <c r="BB192" s="114"/>
      <c r="BC192" s="114"/>
      <c r="BD192" s="114"/>
      <c r="BE192" s="114"/>
      <c r="BF192" s="114"/>
      <c r="BG192" s="114"/>
      <c r="BH192" s="114"/>
      <c r="BI192" s="114"/>
      <c r="BJ192" s="114"/>
      <c r="BK192" s="114"/>
      <c r="BL192" s="114"/>
      <c r="BM192" s="114"/>
      <c r="BN192" s="114"/>
      <c r="BO192" s="114"/>
      <c r="BP192" s="114"/>
      <c r="BQ192" s="114"/>
      <c r="BR192" s="114"/>
      <c r="BS192" s="114"/>
      <c r="BT192" s="114"/>
      <c r="BU192" s="114"/>
      <c r="BV192" s="114"/>
      <c r="BW192" s="114"/>
      <c r="BX192" s="114"/>
      <c r="BY192" s="114"/>
      <c r="BZ192" s="114"/>
      <c r="CA192" s="114"/>
      <c r="CB192" s="114"/>
      <c r="CC192" s="114"/>
      <c r="CD192" s="114"/>
      <c r="CE192" s="114"/>
      <c r="CF192" s="127"/>
      <c r="CG192" s="125"/>
      <c r="CH192" s="126"/>
      <c r="CI192" s="126"/>
      <c r="CJ192" s="128"/>
      <c r="CK192" s="128"/>
      <c r="CL192" s="128"/>
      <c r="CM192" s="128"/>
      <c r="CN192" s="128"/>
      <c r="CO192" s="128"/>
      <c r="CP192" s="128"/>
      <c r="CQ192" s="128"/>
      <c r="CR192" s="128"/>
      <c r="CS192" s="128"/>
      <c r="CT192" s="128"/>
      <c r="CU192" s="128"/>
      <c r="CV192" s="128"/>
      <c r="CW192" s="128"/>
      <c r="CX192" s="128"/>
      <c r="CY192" s="128"/>
      <c r="CZ192" s="128"/>
      <c r="DA192" s="129"/>
    </row>
    <row r="193" spans="1:105" s="18" customFormat="1" ht="12.75">
      <c r="A193" s="132" t="s">
        <v>152</v>
      </c>
      <c r="B193" s="92">
        <f>SUM(B11:B63)-B20-B62</f>
        <v>409550.2799999984</v>
      </c>
      <c r="C193" s="92">
        <f aca="true" t="shared" si="51" ref="C193:BQ193">SUM(C11:C63)-C20-C62</f>
        <v>0</v>
      </c>
      <c r="D193" s="92">
        <f t="shared" si="51"/>
        <v>767650.9</v>
      </c>
      <c r="E193" s="92">
        <f t="shared" si="51"/>
        <v>0</v>
      </c>
      <c r="F193" s="92">
        <f t="shared" si="51"/>
        <v>0</v>
      </c>
      <c r="G193" s="92">
        <f t="shared" si="51"/>
        <v>5583839.029999998</v>
      </c>
      <c r="H193" s="92">
        <f t="shared" si="51"/>
        <v>196541455.44</v>
      </c>
      <c r="I193" s="92">
        <f t="shared" si="51"/>
        <v>901397377.8100001</v>
      </c>
      <c r="J193" s="92">
        <f t="shared" si="51"/>
        <v>0</v>
      </c>
      <c r="K193" s="92">
        <f t="shared" si="51"/>
        <v>1097938833.25</v>
      </c>
      <c r="L193" s="92">
        <f t="shared" si="51"/>
        <v>99880817.21</v>
      </c>
      <c r="M193" s="92">
        <f t="shared" si="51"/>
        <v>1738440.81</v>
      </c>
      <c r="N193" s="92">
        <f t="shared" si="51"/>
        <v>0</v>
      </c>
      <c r="O193" s="92">
        <f t="shared" si="51"/>
        <v>0</v>
      </c>
      <c r="P193" s="92">
        <f>SUM(P11:P63)-P20-P62</f>
        <v>0</v>
      </c>
      <c r="Q193" s="92">
        <f t="shared" si="51"/>
        <v>-30941.99</v>
      </c>
      <c r="R193" s="92">
        <f t="shared" si="51"/>
        <v>0</v>
      </c>
      <c r="S193" s="92">
        <f t="shared" si="51"/>
        <v>-55072.8</v>
      </c>
      <c r="T193" s="92">
        <f t="shared" si="51"/>
        <v>0</v>
      </c>
      <c r="U193" s="92">
        <f t="shared" si="51"/>
        <v>-9999568.05</v>
      </c>
      <c r="V193" s="92">
        <f t="shared" si="51"/>
        <v>-542929.06</v>
      </c>
      <c r="W193" s="92">
        <f t="shared" si="51"/>
        <v>-960152.84</v>
      </c>
      <c r="X193" s="92">
        <f t="shared" si="51"/>
        <v>-18904870.343333334</v>
      </c>
      <c r="Y193" s="92">
        <f>SUM(Y11:Y63)-Y20-Y62</f>
        <v>100000</v>
      </c>
      <c r="Z193" s="92">
        <f t="shared" si="51"/>
        <v>0</v>
      </c>
      <c r="AA193" s="92">
        <f t="shared" si="51"/>
        <v>1927600</v>
      </c>
      <c r="AB193" s="92"/>
      <c r="AC193" s="92">
        <f t="shared" si="51"/>
        <v>1537478</v>
      </c>
      <c r="AD193" s="92">
        <f t="shared" si="51"/>
        <v>2436189</v>
      </c>
      <c r="AE193" s="92">
        <f t="shared" si="51"/>
        <v>13776816</v>
      </c>
      <c r="AF193" s="92">
        <f t="shared" si="51"/>
        <v>65000</v>
      </c>
      <c r="AG193" s="92">
        <f t="shared" si="51"/>
        <v>1674595</v>
      </c>
      <c r="AH193" s="92">
        <f t="shared" si="51"/>
        <v>0</v>
      </c>
      <c r="AI193" s="92">
        <f t="shared" si="51"/>
        <v>150000</v>
      </c>
      <c r="AJ193" s="92">
        <f t="shared" si="51"/>
        <v>0</v>
      </c>
      <c r="AK193" s="92">
        <f t="shared" si="51"/>
        <v>0</v>
      </c>
      <c r="AL193" s="92">
        <f t="shared" si="51"/>
        <v>0</v>
      </c>
      <c r="AM193" s="92">
        <f t="shared" si="51"/>
        <v>-8568695.283333339</v>
      </c>
      <c r="AN193" s="92">
        <f t="shared" si="51"/>
        <v>205519701.00333333</v>
      </c>
      <c r="AO193" s="92">
        <f t="shared" si="51"/>
        <v>0</v>
      </c>
      <c r="AP193" s="92">
        <f t="shared" si="51"/>
        <v>0</v>
      </c>
      <c r="AQ193" s="92">
        <f t="shared" si="51"/>
        <v>0</v>
      </c>
      <c r="AR193" s="92">
        <f t="shared" si="51"/>
        <v>0</v>
      </c>
      <c r="AS193" s="92">
        <f t="shared" si="51"/>
        <v>43812500</v>
      </c>
      <c r="AT193" s="92">
        <f t="shared" si="51"/>
        <v>115000</v>
      </c>
      <c r="AU193" s="92">
        <f t="shared" si="51"/>
        <v>11973600</v>
      </c>
      <c r="AV193" s="92">
        <f t="shared" si="51"/>
        <v>106688</v>
      </c>
      <c r="AW193" s="92">
        <f t="shared" si="51"/>
        <v>0</v>
      </c>
      <c r="AX193" s="92">
        <f t="shared" si="51"/>
        <v>0</v>
      </c>
      <c r="AY193" s="92">
        <f t="shared" si="51"/>
        <v>0</v>
      </c>
      <c r="AZ193" s="92">
        <f t="shared" si="51"/>
        <v>0</v>
      </c>
      <c r="BA193" s="92">
        <f>SUM(BA11:BA63)-BA20-BA62</f>
        <v>306478.19999999995</v>
      </c>
      <c r="BB193" s="92">
        <f t="shared" si="51"/>
        <v>0</v>
      </c>
      <c r="BC193" s="92">
        <f t="shared" si="51"/>
        <v>0</v>
      </c>
      <c r="BD193" s="92">
        <f t="shared" si="51"/>
        <v>230670</v>
      </c>
      <c r="BE193" s="92">
        <f t="shared" si="51"/>
        <v>3236932</v>
      </c>
      <c r="BF193" s="92">
        <f t="shared" si="51"/>
        <v>3036932</v>
      </c>
      <c r="BG193" s="92">
        <f t="shared" si="51"/>
        <v>59781868.199999996</v>
      </c>
      <c r="BH193" s="92">
        <f t="shared" si="51"/>
        <v>841615509.6100001</v>
      </c>
      <c r="BI193" s="92">
        <f t="shared" si="51"/>
        <v>830000</v>
      </c>
      <c r="BJ193" s="92">
        <f>SUM(BJ11:BJ63)-BJ20-BJ62</f>
        <v>0</v>
      </c>
      <c r="BK193" s="92">
        <f t="shared" si="51"/>
        <v>0</v>
      </c>
      <c r="BL193" s="92">
        <f t="shared" si="51"/>
        <v>286500</v>
      </c>
      <c r="BM193" s="92">
        <f t="shared" si="51"/>
        <v>20000</v>
      </c>
      <c r="BN193" s="92">
        <f t="shared" si="51"/>
        <v>0</v>
      </c>
      <c r="BO193" s="92">
        <f t="shared" si="51"/>
        <v>16200</v>
      </c>
      <c r="BP193" s="92">
        <f t="shared" si="51"/>
        <v>0</v>
      </c>
      <c r="BQ193" s="92">
        <f t="shared" si="51"/>
        <v>120000</v>
      </c>
      <c r="BR193" s="92">
        <f aca="true" t="shared" si="52" ref="BR193:DA193">SUM(BR11:BR63)-BR20-BR62</f>
        <v>0</v>
      </c>
      <c r="BS193" s="92">
        <f t="shared" si="52"/>
        <v>130000</v>
      </c>
      <c r="BT193" s="92">
        <f t="shared" si="52"/>
        <v>9611.8</v>
      </c>
      <c r="BU193" s="92">
        <f t="shared" si="52"/>
        <v>10000</v>
      </c>
      <c r="BV193" s="92">
        <f t="shared" si="52"/>
        <v>10000</v>
      </c>
      <c r="BW193" s="92">
        <f>SUM(BW11:BW63)-BW20-BW62</f>
        <v>10000</v>
      </c>
      <c r="BX193" s="92">
        <f t="shared" si="52"/>
        <v>444000</v>
      </c>
      <c r="BY193" s="92">
        <f t="shared" si="52"/>
        <v>0</v>
      </c>
      <c r="BZ193" s="92">
        <f t="shared" si="52"/>
        <v>130000</v>
      </c>
      <c r="CA193" s="92">
        <f t="shared" si="52"/>
        <v>2016311.8</v>
      </c>
      <c r="CB193" s="92">
        <f t="shared" si="52"/>
        <v>5305968.039999999</v>
      </c>
      <c r="CC193" s="92">
        <f t="shared" si="52"/>
        <v>53229484.71666667</v>
      </c>
      <c r="CD193" s="92">
        <f t="shared" si="52"/>
        <v>1052441178.6533332</v>
      </c>
      <c r="CE193" s="92">
        <f t="shared" si="52"/>
        <v>0</v>
      </c>
      <c r="CF193" s="92">
        <f t="shared" si="52"/>
        <v>1199558091.2700002</v>
      </c>
      <c r="CG193" s="92">
        <f t="shared" si="52"/>
        <v>1206319131.48</v>
      </c>
      <c r="CH193" s="92">
        <f t="shared" si="52"/>
        <v>0</v>
      </c>
      <c r="CI193" s="92">
        <f t="shared" si="52"/>
        <v>0</v>
      </c>
      <c r="CJ193" s="92">
        <f t="shared" si="52"/>
        <v>0</v>
      </c>
      <c r="CK193" s="92">
        <f t="shared" si="52"/>
        <v>0</v>
      </c>
      <c r="CL193" s="92">
        <f t="shared" si="52"/>
        <v>0</v>
      </c>
      <c r="CM193" s="92">
        <f t="shared" si="52"/>
        <v>0</v>
      </c>
      <c r="CN193" s="92">
        <f t="shared" si="52"/>
        <v>0</v>
      </c>
      <c r="CO193" s="92">
        <f t="shared" si="52"/>
        <v>0</v>
      </c>
      <c r="CP193" s="92">
        <f t="shared" si="52"/>
        <v>0</v>
      </c>
      <c r="CQ193" s="92">
        <f t="shared" si="52"/>
        <v>24000</v>
      </c>
      <c r="CR193" s="92">
        <f t="shared" si="52"/>
        <v>24000</v>
      </c>
      <c r="CS193" s="92">
        <f t="shared" si="52"/>
        <v>3553044</v>
      </c>
      <c r="CT193" s="92">
        <f t="shared" si="52"/>
        <v>1318400</v>
      </c>
      <c r="CU193" s="92">
        <f t="shared" si="52"/>
        <v>0</v>
      </c>
      <c r="CV193" s="92">
        <f t="shared" si="52"/>
        <v>0</v>
      </c>
      <c r="CW193" s="92">
        <f t="shared" si="52"/>
        <v>20000</v>
      </c>
      <c r="CX193" s="92">
        <f t="shared" si="52"/>
        <v>0</v>
      </c>
      <c r="CY193" s="92">
        <f t="shared" si="52"/>
        <v>2695330.12</v>
      </c>
      <c r="CZ193" s="92">
        <f t="shared" si="52"/>
        <v>7634774.12</v>
      </c>
      <c r="DA193" s="92">
        <f t="shared" si="52"/>
        <v>93013693.99</v>
      </c>
    </row>
    <row r="194" spans="1:105" s="18" customFormat="1" ht="12.75">
      <c r="A194" s="132" t="s">
        <v>153</v>
      </c>
      <c r="B194" s="93">
        <f>B20+B62</f>
        <v>502034.4399999995</v>
      </c>
      <c r="C194" s="93">
        <f aca="true" t="shared" si="53" ref="C194:BQ194">C20+C62</f>
        <v>0</v>
      </c>
      <c r="D194" s="93">
        <f t="shared" si="53"/>
        <v>0</v>
      </c>
      <c r="E194" s="93">
        <f t="shared" si="53"/>
        <v>0</v>
      </c>
      <c r="F194" s="93">
        <f t="shared" si="53"/>
        <v>0</v>
      </c>
      <c r="G194" s="93">
        <f t="shared" si="53"/>
        <v>26032.11</v>
      </c>
      <c r="H194" s="93">
        <f t="shared" si="53"/>
        <v>8860028.6</v>
      </c>
      <c r="I194" s="93">
        <f t="shared" si="53"/>
        <v>27336543.4</v>
      </c>
      <c r="J194" s="93">
        <f t="shared" si="53"/>
        <v>0</v>
      </c>
      <c r="K194" s="93">
        <f t="shared" si="53"/>
        <v>36196572</v>
      </c>
      <c r="L194" s="93">
        <f t="shared" si="53"/>
        <v>5171809.359999999</v>
      </c>
      <c r="M194" s="93">
        <f t="shared" si="53"/>
        <v>0</v>
      </c>
      <c r="N194" s="93">
        <f t="shared" si="53"/>
        <v>0</v>
      </c>
      <c r="O194" s="93">
        <f t="shared" si="53"/>
        <v>0</v>
      </c>
      <c r="P194" s="93">
        <f>P20+P62</f>
        <v>0</v>
      </c>
      <c r="Q194" s="93">
        <f t="shared" si="53"/>
        <v>0</v>
      </c>
      <c r="R194" s="93">
        <f t="shared" si="53"/>
        <v>0</v>
      </c>
      <c r="S194" s="93">
        <f t="shared" si="53"/>
        <v>0</v>
      </c>
      <c r="T194" s="93">
        <f t="shared" si="53"/>
        <v>0</v>
      </c>
      <c r="U194" s="93">
        <f t="shared" si="53"/>
        <v>-360886.95</v>
      </c>
      <c r="V194" s="93">
        <f t="shared" si="53"/>
        <v>0</v>
      </c>
      <c r="W194" s="93">
        <f t="shared" si="53"/>
        <v>0</v>
      </c>
      <c r="X194" s="93">
        <f t="shared" si="53"/>
        <v>0</v>
      </c>
      <c r="Y194" s="93">
        <f>Y20+Y62</f>
        <v>0</v>
      </c>
      <c r="Z194" s="93">
        <f t="shared" si="53"/>
        <v>0</v>
      </c>
      <c r="AA194" s="93">
        <f t="shared" si="53"/>
        <v>0</v>
      </c>
      <c r="AB194" s="93"/>
      <c r="AC194" s="93">
        <f t="shared" si="53"/>
        <v>0</v>
      </c>
      <c r="AD194" s="93">
        <f t="shared" si="53"/>
        <v>0</v>
      </c>
      <c r="AE194" s="93">
        <f t="shared" si="53"/>
        <v>0</v>
      </c>
      <c r="AF194" s="93">
        <f t="shared" si="53"/>
        <v>0</v>
      </c>
      <c r="AG194" s="93">
        <f t="shared" si="53"/>
        <v>0</v>
      </c>
      <c r="AH194" s="93">
        <f t="shared" si="53"/>
        <v>0</v>
      </c>
      <c r="AI194" s="93">
        <f t="shared" si="53"/>
        <v>0</v>
      </c>
      <c r="AJ194" s="93">
        <f t="shared" si="53"/>
        <v>0</v>
      </c>
      <c r="AK194" s="93">
        <f t="shared" si="53"/>
        <v>0</v>
      </c>
      <c r="AL194" s="93">
        <f t="shared" si="53"/>
        <v>0</v>
      </c>
      <c r="AM194" s="93">
        <f t="shared" si="53"/>
        <v>-360886.95</v>
      </c>
      <c r="AN194" s="93">
        <f t="shared" si="53"/>
        <v>9722949.989999998</v>
      </c>
      <c r="AO194" s="93">
        <f t="shared" si="53"/>
        <v>0</v>
      </c>
      <c r="AP194" s="93">
        <f t="shared" si="53"/>
        <v>0</v>
      </c>
      <c r="AQ194" s="93">
        <f t="shared" si="53"/>
        <v>0</v>
      </c>
      <c r="AR194" s="93">
        <f t="shared" si="53"/>
        <v>0</v>
      </c>
      <c r="AS194" s="93">
        <f t="shared" si="53"/>
        <v>0</v>
      </c>
      <c r="AT194" s="93">
        <f t="shared" si="53"/>
        <v>0</v>
      </c>
      <c r="AU194" s="93">
        <f t="shared" si="53"/>
        <v>0</v>
      </c>
      <c r="AV194" s="93">
        <f t="shared" si="53"/>
        <v>0</v>
      </c>
      <c r="AW194" s="93">
        <f t="shared" si="53"/>
        <v>0</v>
      </c>
      <c r="AX194" s="93">
        <f t="shared" si="53"/>
        <v>0</v>
      </c>
      <c r="AY194" s="93">
        <f t="shared" si="53"/>
        <v>0</v>
      </c>
      <c r="AZ194" s="93">
        <f t="shared" si="53"/>
        <v>0</v>
      </c>
      <c r="BA194" s="93">
        <f>BA20+BA62</f>
        <v>0</v>
      </c>
      <c r="BB194" s="93">
        <f t="shared" si="53"/>
        <v>0</v>
      </c>
      <c r="BC194" s="93">
        <f t="shared" si="53"/>
        <v>0</v>
      </c>
      <c r="BD194" s="93">
        <f t="shared" si="53"/>
        <v>0</v>
      </c>
      <c r="BE194" s="93">
        <f t="shared" si="53"/>
        <v>0</v>
      </c>
      <c r="BF194" s="93">
        <f t="shared" si="53"/>
        <v>0</v>
      </c>
      <c r="BG194" s="93">
        <f t="shared" si="53"/>
        <v>0</v>
      </c>
      <c r="BH194" s="93">
        <f t="shared" si="53"/>
        <v>27336543.4</v>
      </c>
      <c r="BI194" s="93">
        <f t="shared" si="53"/>
        <v>0</v>
      </c>
      <c r="BJ194" s="93">
        <f>BJ20+BJ62</f>
        <v>0</v>
      </c>
      <c r="BK194" s="93">
        <f t="shared" si="53"/>
        <v>0</v>
      </c>
      <c r="BL194" s="93">
        <f t="shared" si="53"/>
        <v>0</v>
      </c>
      <c r="BM194" s="93">
        <f t="shared" si="53"/>
        <v>0</v>
      </c>
      <c r="BN194" s="93">
        <f t="shared" si="53"/>
        <v>0</v>
      </c>
      <c r="BO194" s="93">
        <f t="shared" si="53"/>
        <v>0</v>
      </c>
      <c r="BP194" s="93">
        <f t="shared" si="53"/>
        <v>0</v>
      </c>
      <c r="BQ194" s="93">
        <f t="shared" si="53"/>
        <v>0</v>
      </c>
      <c r="BR194" s="93">
        <f aca="true" t="shared" si="54" ref="BR194:DA194">BR20+BR62</f>
        <v>0</v>
      </c>
      <c r="BS194" s="93">
        <f t="shared" si="54"/>
        <v>0</v>
      </c>
      <c r="BT194" s="93">
        <f t="shared" si="54"/>
        <v>0</v>
      </c>
      <c r="BU194" s="93">
        <f t="shared" si="54"/>
        <v>0</v>
      </c>
      <c r="BV194" s="93">
        <f t="shared" si="54"/>
        <v>0</v>
      </c>
      <c r="BW194" s="93">
        <f>BW20+BW62</f>
        <v>0</v>
      </c>
      <c r="BX194" s="93">
        <f t="shared" si="54"/>
        <v>0</v>
      </c>
      <c r="BY194" s="93">
        <f t="shared" si="54"/>
        <v>0</v>
      </c>
      <c r="BZ194" s="93">
        <f t="shared" si="54"/>
        <v>0</v>
      </c>
      <c r="CA194" s="93">
        <f t="shared" si="54"/>
        <v>0</v>
      </c>
      <c r="CB194" s="93">
        <f t="shared" si="54"/>
        <v>26032.11</v>
      </c>
      <c r="CC194" s="93">
        <f t="shared" si="54"/>
        <v>-360886.95</v>
      </c>
      <c r="CD194" s="93">
        <f t="shared" si="54"/>
        <v>37085525.5</v>
      </c>
      <c r="CE194" s="93">
        <f t="shared" si="54"/>
        <v>0</v>
      </c>
      <c r="CF194" s="93">
        <f t="shared" si="54"/>
        <v>41368381.36</v>
      </c>
      <c r="CG194" s="93">
        <f t="shared" si="54"/>
        <v>41896447.91</v>
      </c>
      <c r="CH194" s="93">
        <f t="shared" si="54"/>
        <v>528066.549999997</v>
      </c>
      <c r="CI194" s="93">
        <f t="shared" si="54"/>
        <v>0</v>
      </c>
      <c r="CJ194" s="93">
        <f t="shared" si="54"/>
        <v>0</v>
      </c>
      <c r="CK194" s="93">
        <f t="shared" si="54"/>
        <v>0</v>
      </c>
      <c r="CL194" s="93">
        <f t="shared" si="54"/>
        <v>0</v>
      </c>
      <c r="CM194" s="93">
        <f t="shared" si="54"/>
        <v>0</v>
      </c>
      <c r="CN194" s="93">
        <f t="shared" si="54"/>
        <v>0</v>
      </c>
      <c r="CO194" s="93">
        <f t="shared" si="54"/>
        <v>0</v>
      </c>
      <c r="CP194" s="93">
        <f t="shared" si="54"/>
        <v>0</v>
      </c>
      <c r="CQ194" s="93">
        <f t="shared" si="54"/>
        <v>0</v>
      </c>
      <c r="CR194" s="93">
        <f t="shared" si="54"/>
        <v>0</v>
      </c>
      <c r="CS194" s="93">
        <f t="shared" si="54"/>
        <v>0</v>
      </c>
      <c r="CT194" s="93">
        <f t="shared" si="54"/>
        <v>0</v>
      </c>
      <c r="CU194" s="93">
        <f t="shared" si="54"/>
        <v>0</v>
      </c>
      <c r="CV194" s="93">
        <f t="shared" si="54"/>
        <v>0</v>
      </c>
      <c r="CW194" s="93">
        <f t="shared" si="54"/>
        <v>0</v>
      </c>
      <c r="CX194" s="93">
        <f t="shared" si="54"/>
        <v>0</v>
      </c>
      <c r="CY194" s="93">
        <f t="shared" si="54"/>
        <v>0</v>
      </c>
      <c r="CZ194" s="93">
        <f t="shared" si="54"/>
        <v>0</v>
      </c>
      <c r="DA194" s="93">
        <f t="shared" si="54"/>
        <v>5171809.359999999</v>
      </c>
    </row>
    <row r="195" spans="1:105" s="18" customFormat="1" ht="12.75">
      <c r="A195" s="132" t="s">
        <v>154</v>
      </c>
      <c r="B195" s="32">
        <f aca="true" t="shared" si="55" ref="B195:AG195">SUM(B65:B147)-B196</f>
        <v>435443.61999999965</v>
      </c>
      <c r="C195" s="32">
        <f t="shared" si="55"/>
        <v>29033.789999999106</v>
      </c>
      <c r="D195" s="32">
        <f t="shared" si="55"/>
        <v>0</v>
      </c>
      <c r="E195" s="32">
        <f t="shared" si="55"/>
        <v>390</v>
      </c>
      <c r="F195" s="32">
        <f t="shared" si="55"/>
        <v>0</v>
      </c>
      <c r="G195" s="32">
        <f t="shared" si="55"/>
        <v>4400606.130000001</v>
      </c>
      <c r="H195" s="32">
        <f t="shared" si="55"/>
        <v>107183830</v>
      </c>
      <c r="I195" s="32">
        <f t="shared" si="55"/>
        <v>566843141</v>
      </c>
      <c r="J195" s="32">
        <f t="shared" si="55"/>
        <v>2831400</v>
      </c>
      <c r="K195" s="32">
        <f t="shared" si="55"/>
        <v>676858371</v>
      </c>
      <c r="L195" s="32">
        <f t="shared" si="55"/>
        <v>0</v>
      </c>
      <c r="M195" s="32">
        <f t="shared" si="55"/>
        <v>0</v>
      </c>
      <c r="N195" s="32">
        <f t="shared" si="55"/>
        <v>0</v>
      </c>
      <c r="O195" s="32">
        <f t="shared" si="55"/>
        <v>0</v>
      </c>
      <c r="P195" s="32">
        <f t="shared" si="55"/>
        <v>0</v>
      </c>
      <c r="Q195" s="32">
        <f t="shared" si="55"/>
        <v>-18902.2</v>
      </c>
      <c r="R195" s="32">
        <f t="shared" si="55"/>
        <v>-130101.41</v>
      </c>
      <c r="S195" s="32">
        <f t="shared" si="55"/>
        <v>-7389.76</v>
      </c>
      <c r="T195" s="32">
        <f t="shared" si="55"/>
        <v>0</v>
      </c>
      <c r="U195" s="32">
        <f t="shared" si="55"/>
        <v>-6435752.5200000005</v>
      </c>
      <c r="V195" s="32">
        <f t="shared" si="55"/>
        <v>-496456.68000000005</v>
      </c>
      <c r="W195" s="32">
        <f t="shared" si="55"/>
        <v>-5126.270000000001</v>
      </c>
      <c r="X195" s="32">
        <f t="shared" si="55"/>
        <v>-5681303.569999998</v>
      </c>
      <c r="Y195" s="32">
        <f t="shared" si="55"/>
        <v>0</v>
      </c>
      <c r="Z195" s="32">
        <f t="shared" si="55"/>
        <v>0</v>
      </c>
      <c r="AA195" s="32">
        <f t="shared" si="55"/>
        <v>0</v>
      </c>
      <c r="AB195" s="32">
        <f t="shared" si="55"/>
        <v>0</v>
      </c>
      <c r="AC195" s="32">
        <f t="shared" si="55"/>
        <v>0</v>
      </c>
      <c r="AD195" s="32">
        <f t="shared" si="55"/>
        <v>0</v>
      </c>
      <c r="AE195" s="32">
        <f t="shared" si="55"/>
        <v>0</v>
      </c>
      <c r="AF195" s="32">
        <f t="shared" si="55"/>
        <v>0</v>
      </c>
      <c r="AG195" s="32">
        <f t="shared" si="55"/>
        <v>0</v>
      </c>
      <c r="AH195" s="32">
        <f aca="true" t="shared" si="56" ref="AH195:BM195">SUM(AH65:AH147)-AH196</f>
        <v>0</v>
      </c>
      <c r="AI195" s="32">
        <f t="shared" si="56"/>
        <v>0</v>
      </c>
      <c r="AJ195" s="32">
        <f t="shared" si="56"/>
        <v>0</v>
      </c>
      <c r="AK195" s="32">
        <f t="shared" si="56"/>
        <v>0</v>
      </c>
      <c r="AL195" s="32">
        <f t="shared" si="56"/>
        <v>0</v>
      </c>
      <c r="AM195" s="32">
        <f t="shared" si="56"/>
        <v>-12775032.409999996</v>
      </c>
      <c r="AN195" s="32">
        <f t="shared" si="56"/>
        <v>120394306.02999996</v>
      </c>
      <c r="AO195" s="32">
        <f t="shared" si="56"/>
        <v>0</v>
      </c>
      <c r="AP195" s="32">
        <f t="shared" si="56"/>
        <v>0</v>
      </c>
      <c r="AQ195" s="32">
        <f t="shared" si="56"/>
        <v>0</v>
      </c>
      <c r="AR195" s="32">
        <f t="shared" si="56"/>
        <v>0</v>
      </c>
      <c r="AS195" s="32">
        <f t="shared" si="56"/>
        <v>0</v>
      </c>
      <c r="AT195" s="32">
        <f t="shared" si="56"/>
        <v>0</v>
      </c>
      <c r="AU195" s="32">
        <f t="shared" si="56"/>
        <v>0</v>
      </c>
      <c r="AV195" s="32">
        <f t="shared" si="56"/>
        <v>0</v>
      </c>
      <c r="AW195" s="32">
        <f t="shared" si="56"/>
        <v>0</v>
      </c>
      <c r="AX195" s="32">
        <f t="shared" si="56"/>
        <v>0</v>
      </c>
      <c r="AY195" s="32">
        <f t="shared" si="56"/>
        <v>0</v>
      </c>
      <c r="AZ195" s="32">
        <f t="shared" si="56"/>
        <v>0</v>
      </c>
      <c r="BA195" s="32">
        <f t="shared" si="56"/>
        <v>0</v>
      </c>
      <c r="BB195" s="32">
        <f t="shared" si="56"/>
        <v>0</v>
      </c>
      <c r="BC195" s="32">
        <f t="shared" si="56"/>
        <v>0</v>
      </c>
      <c r="BD195" s="32">
        <f t="shared" si="56"/>
        <v>0</v>
      </c>
      <c r="BE195" s="32">
        <f t="shared" si="56"/>
        <v>0</v>
      </c>
      <c r="BF195" s="32">
        <f t="shared" si="56"/>
        <v>0</v>
      </c>
      <c r="BG195" s="32">
        <f t="shared" si="56"/>
        <v>0</v>
      </c>
      <c r="BH195" s="32">
        <f t="shared" si="56"/>
        <v>566843141</v>
      </c>
      <c r="BI195" s="32">
        <f t="shared" si="56"/>
        <v>0</v>
      </c>
      <c r="BJ195" s="32">
        <f t="shared" si="56"/>
        <v>0</v>
      </c>
      <c r="BK195" s="32">
        <f t="shared" si="56"/>
        <v>0</v>
      </c>
      <c r="BL195" s="32">
        <f t="shared" si="56"/>
        <v>0</v>
      </c>
      <c r="BM195" s="32">
        <f t="shared" si="56"/>
        <v>0</v>
      </c>
      <c r="BN195" s="32">
        <f aca="true" t="shared" si="57" ref="BN195:CS195">SUM(BN65:BN147)-BN196</f>
        <v>0</v>
      </c>
      <c r="BO195" s="32">
        <f t="shared" si="57"/>
        <v>0</v>
      </c>
      <c r="BP195" s="32">
        <f t="shared" si="57"/>
        <v>0</v>
      </c>
      <c r="BQ195" s="32">
        <f t="shared" si="57"/>
        <v>0</v>
      </c>
      <c r="BR195" s="32">
        <f t="shared" si="57"/>
        <v>0</v>
      </c>
      <c r="BS195" s="32">
        <f t="shared" si="57"/>
        <v>0</v>
      </c>
      <c r="BT195" s="32">
        <f t="shared" si="57"/>
        <v>0</v>
      </c>
      <c r="BU195" s="32">
        <f t="shared" si="57"/>
        <v>0</v>
      </c>
      <c r="BV195" s="32">
        <f t="shared" si="57"/>
        <v>0</v>
      </c>
      <c r="BW195" s="32">
        <f t="shared" si="57"/>
        <v>0</v>
      </c>
      <c r="BX195" s="32">
        <f t="shared" si="57"/>
        <v>0</v>
      </c>
      <c r="BY195" s="32">
        <f t="shared" si="57"/>
        <v>0</v>
      </c>
      <c r="BZ195" s="32">
        <f t="shared" si="57"/>
        <v>0</v>
      </c>
      <c r="CA195" s="32">
        <f t="shared" si="57"/>
        <v>0</v>
      </c>
      <c r="CB195" s="32">
        <f t="shared" si="57"/>
        <v>4400606.130000001</v>
      </c>
      <c r="CC195" s="32">
        <f t="shared" si="57"/>
        <v>-12775032.409999996</v>
      </c>
      <c r="CD195" s="32">
        <f t="shared" si="57"/>
        <v>691638053.1599997</v>
      </c>
      <c r="CE195" s="32">
        <f t="shared" si="57"/>
        <v>0</v>
      </c>
      <c r="CF195" s="32">
        <f t="shared" si="57"/>
        <v>676858371</v>
      </c>
      <c r="CG195" s="32">
        <f t="shared" si="57"/>
        <v>681723844.5399998</v>
      </c>
      <c r="CH195" s="32">
        <f t="shared" si="57"/>
        <v>0</v>
      </c>
      <c r="CI195" s="32">
        <f t="shared" si="57"/>
        <v>0</v>
      </c>
      <c r="CJ195" s="32">
        <f t="shared" si="57"/>
        <v>0</v>
      </c>
      <c r="CK195" s="32">
        <f t="shared" si="57"/>
        <v>0</v>
      </c>
      <c r="CL195" s="32">
        <f t="shared" si="57"/>
        <v>0</v>
      </c>
      <c r="CM195" s="32">
        <f t="shared" si="57"/>
        <v>0</v>
      </c>
      <c r="CN195" s="32">
        <f t="shared" si="57"/>
        <v>0</v>
      </c>
      <c r="CO195" s="32">
        <f t="shared" si="57"/>
        <v>0</v>
      </c>
      <c r="CP195" s="32">
        <f t="shared" si="57"/>
        <v>0</v>
      </c>
      <c r="CQ195" s="32">
        <f t="shared" si="57"/>
        <v>0</v>
      </c>
      <c r="CR195" s="32">
        <f t="shared" si="57"/>
        <v>0</v>
      </c>
      <c r="CS195" s="32">
        <f t="shared" si="57"/>
        <v>0</v>
      </c>
      <c r="CT195" s="32">
        <f aca="true" t="shared" si="58" ref="CT195:DA195">SUM(CT65:CT147)-CT196</f>
        <v>0</v>
      </c>
      <c r="CU195" s="32">
        <f t="shared" si="58"/>
        <v>0</v>
      </c>
      <c r="CV195" s="32">
        <f t="shared" si="58"/>
        <v>0</v>
      </c>
      <c r="CW195" s="32">
        <f t="shared" si="58"/>
        <v>0</v>
      </c>
      <c r="CX195" s="32">
        <f t="shared" si="58"/>
        <v>0</v>
      </c>
      <c r="CY195" s="32">
        <f t="shared" si="58"/>
        <v>0</v>
      </c>
      <c r="CZ195" s="32">
        <f t="shared" si="58"/>
        <v>0</v>
      </c>
      <c r="DA195" s="32">
        <f t="shared" si="58"/>
        <v>0</v>
      </c>
    </row>
    <row r="196" spans="1:105" s="18" customFormat="1" ht="12.75">
      <c r="A196" s="132" t="s">
        <v>155</v>
      </c>
      <c r="B196" s="32">
        <f>B80+B84+B96+B106+B107+B115+B120+B116+B129+B130+B131+B132+B133+B135+B136+B107+B138+B139+B140+B141+B142+B143+B144+B145+B146+B147+B148</f>
        <v>0</v>
      </c>
      <c r="C196" s="32">
        <f aca="true" t="shared" si="59" ref="C196:BN196">C80+C84+C96+C106+C107+C115+C120+C116+C129+C130+C131+C132+C133+C135+C136+C107+C138+C139+C140+C141+C142+C143+C144+C145+C146+C147+C148</f>
        <v>0</v>
      </c>
      <c r="D196" s="32">
        <f t="shared" si="59"/>
        <v>0</v>
      </c>
      <c r="E196" s="32">
        <f t="shared" si="59"/>
        <v>3900</v>
      </c>
      <c r="F196" s="32">
        <f t="shared" si="59"/>
        <v>0</v>
      </c>
      <c r="G196" s="32">
        <f t="shared" si="59"/>
        <v>1642862.2699999977</v>
      </c>
      <c r="H196" s="32">
        <f t="shared" si="59"/>
        <v>89860970</v>
      </c>
      <c r="I196" s="32">
        <f t="shared" si="59"/>
        <v>261862459</v>
      </c>
      <c r="J196" s="32">
        <f t="shared" si="59"/>
        <v>936000</v>
      </c>
      <c r="K196" s="32">
        <f t="shared" si="59"/>
        <v>352659429</v>
      </c>
      <c r="L196" s="32">
        <f t="shared" si="59"/>
        <v>0</v>
      </c>
      <c r="M196" s="32">
        <f t="shared" si="59"/>
        <v>0</v>
      </c>
      <c r="N196" s="32">
        <f t="shared" si="59"/>
        <v>0</v>
      </c>
      <c r="O196" s="32">
        <f t="shared" si="59"/>
        <v>0</v>
      </c>
      <c r="P196" s="32">
        <f t="shared" si="59"/>
        <v>0</v>
      </c>
      <c r="Q196" s="32">
        <f t="shared" si="59"/>
        <v>-8264.59</v>
      </c>
      <c r="R196" s="32">
        <f t="shared" si="59"/>
        <v>0</v>
      </c>
      <c r="S196" s="32">
        <f t="shared" si="59"/>
        <v>0</v>
      </c>
      <c r="T196" s="32">
        <f t="shared" si="59"/>
        <v>0</v>
      </c>
      <c r="U196" s="32">
        <f t="shared" si="59"/>
        <v>-2777368.2</v>
      </c>
      <c r="V196" s="32">
        <f t="shared" si="59"/>
        <v>-20359.44</v>
      </c>
      <c r="W196" s="32">
        <f t="shared" si="59"/>
        <v>-7684.38</v>
      </c>
      <c r="X196" s="32">
        <f t="shared" si="59"/>
        <v>-4317482.0600000005</v>
      </c>
      <c r="Y196" s="32">
        <f t="shared" si="59"/>
        <v>0</v>
      </c>
      <c r="Z196" s="32">
        <f t="shared" si="59"/>
        <v>0</v>
      </c>
      <c r="AA196" s="32">
        <f t="shared" si="59"/>
        <v>0</v>
      </c>
      <c r="AB196" s="32">
        <f t="shared" si="59"/>
        <v>0</v>
      </c>
      <c r="AC196" s="32">
        <f t="shared" si="59"/>
        <v>0</v>
      </c>
      <c r="AD196" s="32">
        <f t="shared" si="59"/>
        <v>0</v>
      </c>
      <c r="AE196" s="32">
        <f t="shared" si="59"/>
        <v>0</v>
      </c>
      <c r="AF196" s="32">
        <f t="shared" si="59"/>
        <v>0</v>
      </c>
      <c r="AG196" s="32">
        <f t="shared" si="59"/>
        <v>0</v>
      </c>
      <c r="AH196" s="32">
        <f t="shared" si="59"/>
        <v>0</v>
      </c>
      <c r="AI196" s="32">
        <f t="shared" si="59"/>
        <v>0</v>
      </c>
      <c r="AJ196" s="32">
        <f t="shared" si="59"/>
        <v>0</v>
      </c>
      <c r="AK196" s="32">
        <f t="shared" si="59"/>
        <v>0</v>
      </c>
      <c r="AL196" s="32">
        <f t="shared" si="59"/>
        <v>0</v>
      </c>
      <c r="AM196" s="32">
        <f t="shared" si="59"/>
        <v>-7131158.670000001</v>
      </c>
      <c r="AN196" s="32">
        <f t="shared" si="59"/>
        <v>96992128.67</v>
      </c>
      <c r="AO196" s="32">
        <f t="shared" si="59"/>
        <v>0</v>
      </c>
      <c r="AP196" s="32">
        <f t="shared" si="59"/>
        <v>0</v>
      </c>
      <c r="AQ196" s="32">
        <f t="shared" si="59"/>
        <v>0</v>
      </c>
      <c r="AR196" s="32">
        <f t="shared" si="59"/>
        <v>0</v>
      </c>
      <c r="AS196" s="32">
        <f t="shared" si="59"/>
        <v>0</v>
      </c>
      <c r="AT196" s="32">
        <f t="shared" si="59"/>
        <v>0</v>
      </c>
      <c r="AU196" s="32">
        <f t="shared" si="59"/>
        <v>0</v>
      </c>
      <c r="AV196" s="32">
        <f t="shared" si="59"/>
        <v>0</v>
      </c>
      <c r="AW196" s="32">
        <f t="shared" si="59"/>
        <v>0</v>
      </c>
      <c r="AX196" s="32">
        <f t="shared" si="59"/>
        <v>0</v>
      </c>
      <c r="AY196" s="32">
        <f t="shared" si="59"/>
        <v>0</v>
      </c>
      <c r="AZ196" s="32">
        <f t="shared" si="59"/>
        <v>0</v>
      </c>
      <c r="BA196" s="32">
        <f t="shared" si="59"/>
        <v>0</v>
      </c>
      <c r="BB196" s="32">
        <f t="shared" si="59"/>
        <v>0</v>
      </c>
      <c r="BC196" s="32">
        <f t="shared" si="59"/>
        <v>0</v>
      </c>
      <c r="BD196" s="32">
        <f t="shared" si="59"/>
        <v>0</v>
      </c>
      <c r="BE196" s="32">
        <f t="shared" si="59"/>
        <v>0</v>
      </c>
      <c r="BF196" s="32">
        <f t="shared" si="59"/>
        <v>0</v>
      </c>
      <c r="BG196" s="32">
        <f t="shared" si="59"/>
        <v>0</v>
      </c>
      <c r="BH196" s="32">
        <f t="shared" si="59"/>
        <v>261862459</v>
      </c>
      <c r="BI196" s="32">
        <f t="shared" si="59"/>
        <v>0</v>
      </c>
      <c r="BJ196" s="32">
        <f t="shared" si="59"/>
        <v>0</v>
      </c>
      <c r="BK196" s="32">
        <f t="shared" si="59"/>
        <v>0</v>
      </c>
      <c r="BL196" s="32">
        <f t="shared" si="59"/>
        <v>0</v>
      </c>
      <c r="BM196" s="32">
        <f t="shared" si="59"/>
        <v>0</v>
      </c>
      <c r="BN196" s="32">
        <f t="shared" si="59"/>
        <v>0</v>
      </c>
      <c r="BO196" s="32">
        <f aca="true" t="shared" si="60" ref="BO196:DA196">BO80+BO84+BO96+BO106+BO107+BO115+BO120+BO116+BO129+BO130+BO131+BO132+BO133+BO135+BO136+BO107+BO138+BO139+BO140+BO141+BO142+BO143+BO144+BO145+BO146+BO147+BO148</f>
        <v>0</v>
      </c>
      <c r="BP196" s="32">
        <f t="shared" si="60"/>
        <v>0</v>
      </c>
      <c r="BQ196" s="32">
        <f t="shared" si="60"/>
        <v>0</v>
      </c>
      <c r="BR196" s="32">
        <f t="shared" si="60"/>
        <v>0</v>
      </c>
      <c r="BS196" s="32">
        <f t="shared" si="60"/>
        <v>0</v>
      </c>
      <c r="BT196" s="32">
        <f t="shared" si="60"/>
        <v>0</v>
      </c>
      <c r="BU196" s="32">
        <f t="shared" si="60"/>
        <v>0</v>
      </c>
      <c r="BV196" s="32">
        <f t="shared" si="60"/>
        <v>0</v>
      </c>
      <c r="BW196" s="32">
        <f t="shared" si="60"/>
        <v>0</v>
      </c>
      <c r="BX196" s="32">
        <f t="shared" si="60"/>
        <v>0</v>
      </c>
      <c r="BY196" s="32">
        <f t="shared" si="60"/>
        <v>0</v>
      </c>
      <c r="BZ196" s="32">
        <f t="shared" si="60"/>
        <v>0</v>
      </c>
      <c r="CA196" s="32">
        <f t="shared" si="60"/>
        <v>0</v>
      </c>
      <c r="CB196" s="32">
        <f t="shared" si="60"/>
        <v>1642862.2699999977</v>
      </c>
      <c r="CC196" s="32">
        <f t="shared" si="60"/>
        <v>-7131158.670000001</v>
      </c>
      <c r="CD196" s="32">
        <f t="shared" si="60"/>
        <v>360497449.94000006</v>
      </c>
      <c r="CE196" s="32">
        <f t="shared" si="60"/>
        <v>0</v>
      </c>
      <c r="CF196" s="32">
        <f t="shared" si="60"/>
        <v>352659429</v>
      </c>
      <c r="CG196" s="32">
        <f t="shared" si="60"/>
        <v>327959101.95000005</v>
      </c>
      <c r="CH196" s="32">
        <f t="shared" si="60"/>
        <v>0</v>
      </c>
      <c r="CI196" s="32">
        <f t="shared" si="60"/>
        <v>0</v>
      </c>
      <c r="CJ196" s="32">
        <f t="shared" si="60"/>
        <v>0</v>
      </c>
      <c r="CK196" s="32">
        <f t="shared" si="60"/>
        <v>0</v>
      </c>
      <c r="CL196" s="32">
        <f t="shared" si="60"/>
        <v>0</v>
      </c>
      <c r="CM196" s="32">
        <f t="shared" si="60"/>
        <v>0</v>
      </c>
      <c r="CN196" s="32">
        <f t="shared" si="60"/>
        <v>0</v>
      </c>
      <c r="CO196" s="32">
        <f t="shared" si="60"/>
        <v>0</v>
      </c>
      <c r="CP196" s="32">
        <f t="shared" si="60"/>
        <v>0</v>
      </c>
      <c r="CQ196" s="32">
        <f t="shared" si="60"/>
        <v>0</v>
      </c>
      <c r="CR196" s="32">
        <f t="shared" si="60"/>
        <v>0</v>
      </c>
      <c r="CS196" s="32">
        <f t="shared" si="60"/>
        <v>0</v>
      </c>
      <c r="CT196" s="32">
        <f t="shared" si="60"/>
        <v>0</v>
      </c>
      <c r="CU196" s="32">
        <f t="shared" si="60"/>
        <v>0</v>
      </c>
      <c r="CV196" s="32">
        <f t="shared" si="60"/>
        <v>0</v>
      </c>
      <c r="CW196" s="32">
        <f t="shared" si="60"/>
        <v>0</v>
      </c>
      <c r="CX196" s="32">
        <f t="shared" si="60"/>
        <v>0</v>
      </c>
      <c r="CY196" s="32">
        <f t="shared" si="60"/>
        <v>0</v>
      </c>
      <c r="CZ196" s="32">
        <f t="shared" si="60"/>
        <v>0</v>
      </c>
      <c r="DA196" s="32">
        <f t="shared" si="60"/>
        <v>0</v>
      </c>
    </row>
    <row r="197" spans="1:105" s="18" customFormat="1" ht="12.75">
      <c r="A197" s="132" t="s">
        <v>218</v>
      </c>
      <c r="B197" s="32">
        <f>SUM(B149:B155)</f>
        <v>0</v>
      </c>
      <c r="C197" s="32">
        <f aca="true" t="shared" si="61" ref="C197:BQ197">SUM(C149:C155)</f>
        <v>0</v>
      </c>
      <c r="D197" s="32">
        <f t="shared" si="61"/>
        <v>61630</v>
      </c>
      <c r="E197" s="32">
        <f t="shared" si="61"/>
        <v>0</v>
      </c>
      <c r="F197" s="32">
        <f t="shared" si="61"/>
        <v>0</v>
      </c>
      <c r="G197" s="32">
        <f t="shared" si="61"/>
        <v>779306.2900000005</v>
      </c>
      <c r="H197" s="32">
        <f t="shared" si="61"/>
        <v>77914014.96000001</v>
      </c>
      <c r="I197" s="32">
        <f t="shared" si="61"/>
        <v>0</v>
      </c>
      <c r="J197" s="32">
        <f t="shared" si="61"/>
        <v>0</v>
      </c>
      <c r="K197" s="32">
        <f t="shared" si="61"/>
        <v>77914014.96000001</v>
      </c>
      <c r="L197" s="32">
        <f t="shared" si="61"/>
        <v>1494694.8000000007</v>
      </c>
      <c r="M197" s="32">
        <f t="shared" si="61"/>
        <v>0</v>
      </c>
      <c r="N197" s="32">
        <f t="shared" si="61"/>
        <v>0</v>
      </c>
      <c r="O197" s="32">
        <f t="shared" si="61"/>
        <v>-35659007.160000004</v>
      </c>
      <c r="P197" s="32">
        <f>SUM(P149:P155)</f>
        <v>-59640.409999999996</v>
      </c>
      <c r="Q197" s="32">
        <f t="shared" si="61"/>
        <v>-5416.8</v>
      </c>
      <c r="R197" s="32">
        <f t="shared" si="61"/>
        <v>-7966959.23</v>
      </c>
      <c r="S197" s="32">
        <f t="shared" si="61"/>
        <v>-34188.5</v>
      </c>
      <c r="T197" s="32">
        <f t="shared" si="61"/>
        <v>0</v>
      </c>
      <c r="U197" s="32">
        <f t="shared" si="61"/>
        <v>-519181.44000000006</v>
      </c>
      <c r="V197" s="32">
        <f t="shared" si="61"/>
        <v>-2552.6400000000003</v>
      </c>
      <c r="W197" s="32">
        <f t="shared" si="61"/>
        <v>0</v>
      </c>
      <c r="X197" s="32">
        <f t="shared" si="61"/>
        <v>-390792</v>
      </c>
      <c r="Y197" s="32">
        <f>SUM(Y149:Y155)</f>
        <v>0</v>
      </c>
      <c r="Z197" s="32">
        <f t="shared" si="61"/>
        <v>0</v>
      </c>
      <c r="AA197" s="32">
        <f t="shared" si="61"/>
        <v>0</v>
      </c>
      <c r="AB197" s="32"/>
      <c r="AC197" s="32">
        <f t="shared" si="61"/>
        <v>0</v>
      </c>
      <c r="AD197" s="32">
        <f t="shared" si="61"/>
        <v>0</v>
      </c>
      <c r="AE197" s="32">
        <f t="shared" si="61"/>
        <v>0</v>
      </c>
      <c r="AF197" s="32">
        <f t="shared" si="61"/>
        <v>0</v>
      </c>
      <c r="AG197" s="32">
        <f t="shared" si="61"/>
        <v>0</v>
      </c>
      <c r="AH197" s="32">
        <f t="shared" si="61"/>
        <v>0</v>
      </c>
      <c r="AI197" s="32">
        <f t="shared" si="61"/>
        <v>0</v>
      </c>
      <c r="AJ197" s="32">
        <f t="shared" si="61"/>
        <v>0</v>
      </c>
      <c r="AK197" s="32">
        <f t="shared" si="61"/>
        <v>0</v>
      </c>
      <c r="AL197" s="32">
        <f t="shared" si="61"/>
        <v>0</v>
      </c>
      <c r="AM197" s="32">
        <f t="shared" si="61"/>
        <v>-44637738.18</v>
      </c>
      <c r="AN197" s="32">
        <f t="shared" si="61"/>
        <v>122551753.13999999</v>
      </c>
      <c r="AO197" s="32">
        <f t="shared" si="61"/>
        <v>0</v>
      </c>
      <c r="AP197" s="32">
        <f t="shared" si="61"/>
        <v>0</v>
      </c>
      <c r="AQ197" s="32">
        <f t="shared" si="61"/>
        <v>0</v>
      </c>
      <c r="AR197" s="32">
        <f t="shared" si="61"/>
        <v>0</v>
      </c>
      <c r="AS197" s="32">
        <f t="shared" si="61"/>
        <v>0</v>
      </c>
      <c r="AT197" s="32">
        <f t="shared" si="61"/>
        <v>0</v>
      </c>
      <c r="AU197" s="32">
        <f t="shared" si="61"/>
        <v>0</v>
      </c>
      <c r="AV197" s="32">
        <f t="shared" si="61"/>
        <v>0</v>
      </c>
      <c r="AW197" s="32">
        <f t="shared" si="61"/>
        <v>0</v>
      </c>
      <c r="AX197" s="32">
        <f t="shared" si="61"/>
        <v>0</v>
      </c>
      <c r="AY197" s="32">
        <f t="shared" si="61"/>
        <v>0</v>
      </c>
      <c r="AZ197" s="32">
        <f t="shared" si="61"/>
        <v>0</v>
      </c>
      <c r="BA197" s="32">
        <f>SUM(BA149:BA155)</f>
        <v>0</v>
      </c>
      <c r="BB197" s="32">
        <f t="shared" si="61"/>
        <v>0</v>
      </c>
      <c r="BC197" s="32">
        <f t="shared" si="61"/>
        <v>0</v>
      </c>
      <c r="BD197" s="32">
        <f t="shared" si="61"/>
        <v>0</v>
      </c>
      <c r="BE197" s="32">
        <f t="shared" si="61"/>
        <v>0</v>
      </c>
      <c r="BF197" s="32">
        <f t="shared" si="61"/>
        <v>0</v>
      </c>
      <c r="BG197" s="32">
        <f t="shared" si="61"/>
        <v>0</v>
      </c>
      <c r="BH197" s="32">
        <f t="shared" si="61"/>
        <v>0</v>
      </c>
      <c r="BI197" s="32">
        <f t="shared" si="61"/>
        <v>0</v>
      </c>
      <c r="BJ197" s="32">
        <f>SUM(BJ149:BJ155)</f>
        <v>0</v>
      </c>
      <c r="BK197" s="32">
        <f t="shared" si="61"/>
        <v>0</v>
      </c>
      <c r="BL197" s="32">
        <f t="shared" si="61"/>
        <v>0</v>
      </c>
      <c r="BM197" s="32">
        <f t="shared" si="61"/>
        <v>0</v>
      </c>
      <c r="BN197" s="32">
        <f t="shared" si="61"/>
        <v>0</v>
      </c>
      <c r="BO197" s="32">
        <f t="shared" si="61"/>
        <v>0</v>
      </c>
      <c r="BP197" s="32">
        <f t="shared" si="61"/>
        <v>0</v>
      </c>
      <c r="BQ197" s="32">
        <f t="shared" si="61"/>
        <v>0</v>
      </c>
      <c r="BR197" s="32">
        <f aca="true" t="shared" si="62" ref="BR197:DA197">SUM(BR149:BR155)</f>
        <v>0</v>
      </c>
      <c r="BS197" s="32">
        <f t="shared" si="62"/>
        <v>0</v>
      </c>
      <c r="BT197" s="32">
        <f t="shared" si="62"/>
        <v>0</v>
      </c>
      <c r="BU197" s="32">
        <f t="shared" si="62"/>
        <v>0</v>
      </c>
      <c r="BV197" s="32">
        <f t="shared" si="62"/>
        <v>0</v>
      </c>
      <c r="BW197" s="32">
        <f>SUM(BW149:BW155)</f>
        <v>0</v>
      </c>
      <c r="BX197" s="32">
        <f t="shared" si="62"/>
        <v>0</v>
      </c>
      <c r="BY197" s="32">
        <f t="shared" si="62"/>
        <v>0</v>
      </c>
      <c r="BZ197" s="32">
        <f t="shared" si="62"/>
        <v>0</v>
      </c>
      <c r="CA197" s="32">
        <f t="shared" si="62"/>
        <v>0</v>
      </c>
      <c r="CB197" s="32">
        <f t="shared" si="62"/>
        <v>779306.2900000005</v>
      </c>
      <c r="CC197" s="32">
        <f t="shared" si="62"/>
        <v>-44637738.18</v>
      </c>
      <c r="CD197" s="32">
        <f t="shared" si="62"/>
        <v>123331059.42999999</v>
      </c>
      <c r="CE197" s="32">
        <f t="shared" si="62"/>
        <v>0</v>
      </c>
      <c r="CF197" s="32">
        <f t="shared" si="62"/>
        <v>79408709.75999999</v>
      </c>
      <c r="CG197" s="32">
        <f t="shared" si="62"/>
        <v>80188016.05</v>
      </c>
      <c r="CH197" s="32">
        <f t="shared" si="62"/>
        <v>0</v>
      </c>
      <c r="CI197" s="32">
        <f t="shared" si="62"/>
        <v>0</v>
      </c>
      <c r="CJ197" s="32">
        <f t="shared" si="62"/>
        <v>0</v>
      </c>
      <c r="CK197" s="32">
        <f t="shared" si="62"/>
        <v>0</v>
      </c>
      <c r="CL197" s="32">
        <f t="shared" si="62"/>
        <v>0</v>
      </c>
      <c r="CM197" s="32">
        <f t="shared" si="62"/>
        <v>0</v>
      </c>
      <c r="CN197" s="32">
        <f t="shared" si="62"/>
        <v>0</v>
      </c>
      <c r="CO197" s="32">
        <f t="shared" si="62"/>
        <v>0</v>
      </c>
      <c r="CP197" s="32">
        <f t="shared" si="62"/>
        <v>0</v>
      </c>
      <c r="CQ197" s="32">
        <f t="shared" si="62"/>
        <v>0</v>
      </c>
      <c r="CR197" s="32">
        <f t="shared" si="62"/>
        <v>0</v>
      </c>
      <c r="CS197" s="32">
        <f t="shared" si="62"/>
        <v>0</v>
      </c>
      <c r="CT197" s="32">
        <f t="shared" si="62"/>
        <v>0</v>
      </c>
      <c r="CU197" s="32">
        <f t="shared" si="62"/>
        <v>0</v>
      </c>
      <c r="CV197" s="32">
        <f t="shared" si="62"/>
        <v>0</v>
      </c>
      <c r="CW197" s="32">
        <f t="shared" si="62"/>
        <v>0</v>
      </c>
      <c r="CX197" s="32">
        <f t="shared" si="62"/>
        <v>0</v>
      </c>
      <c r="CY197" s="32">
        <f t="shared" si="62"/>
        <v>0</v>
      </c>
      <c r="CZ197" s="32">
        <f t="shared" si="62"/>
        <v>0</v>
      </c>
      <c r="DA197" s="32">
        <f t="shared" si="62"/>
        <v>1556324.8000000007</v>
      </c>
    </row>
    <row r="198" spans="1:105" s="18" customFormat="1" ht="12.75">
      <c r="A198" s="133" t="s">
        <v>173</v>
      </c>
      <c r="B198" s="33">
        <f>B161+B166+B164</f>
        <v>0</v>
      </c>
      <c r="C198" s="33">
        <f aca="true" t="shared" si="63" ref="C198:BQ198">C161+C166+C164</f>
        <v>0</v>
      </c>
      <c r="D198" s="33">
        <f t="shared" si="63"/>
        <v>0</v>
      </c>
      <c r="E198" s="33">
        <f t="shared" si="63"/>
        <v>0</v>
      </c>
      <c r="F198" s="33">
        <f t="shared" si="63"/>
        <v>0</v>
      </c>
      <c r="G198" s="33">
        <f t="shared" si="63"/>
        <v>0</v>
      </c>
      <c r="H198" s="33">
        <f t="shared" si="63"/>
        <v>26960175</v>
      </c>
      <c r="I198" s="33">
        <f t="shared" si="63"/>
        <v>0</v>
      </c>
      <c r="J198" s="33">
        <f t="shared" si="63"/>
        <v>0</v>
      </c>
      <c r="K198" s="33">
        <f t="shared" si="63"/>
        <v>26960175</v>
      </c>
      <c r="L198" s="33">
        <f t="shared" si="63"/>
        <v>122553</v>
      </c>
      <c r="M198" s="33">
        <f t="shared" si="63"/>
        <v>0</v>
      </c>
      <c r="N198" s="33">
        <f t="shared" si="63"/>
        <v>0</v>
      </c>
      <c r="O198" s="33">
        <f t="shared" si="63"/>
        <v>-15047426.73</v>
      </c>
      <c r="P198" s="33">
        <f>P161+P166+P164</f>
        <v>-30912.969999999998</v>
      </c>
      <c r="Q198" s="33">
        <f t="shared" si="63"/>
        <v>-587.97</v>
      </c>
      <c r="R198" s="33">
        <f t="shared" si="63"/>
        <v>-937844.29</v>
      </c>
      <c r="S198" s="33">
        <f t="shared" si="63"/>
        <v>-29771.11</v>
      </c>
      <c r="T198" s="33">
        <f t="shared" si="63"/>
        <v>0</v>
      </c>
      <c r="U198" s="33">
        <f t="shared" si="63"/>
        <v>0</v>
      </c>
      <c r="V198" s="33">
        <f t="shared" si="63"/>
        <v>0</v>
      </c>
      <c r="W198" s="33">
        <f t="shared" si="63"/>
        <v>0</v>
      </c>
      <c r="X198" s="33">
        <f t="shared" si="63"/>
        <v>0</v>
      </c>
      <c r="Y198" s="33">
        <f>Y161+Y166+Y164</f>
        <v>0</v>
      </c>
      <c r="Z198" s="33">
        <f t="shared" si="63"/>
        <v>0</v>
      </c>
      <c r="AA198" s="33">
        <f t="shared" si="63"/>
        <v>0</v>
      </c>
      <c r="AB198" s="33"/>
      <c r="AC198" s="33">
        <f t="shared" si="63"/>
        <v>0</v>
      </c>
      <c r="AD198" s="33">
        <f t="shared" si="63"/>
        <v>0</v>
      </c>
      <c r="AE198" s="33">
        <f t="shared" si="63"/>
        <v>0</v>
      </c>
      <c r="AF198" s="33">
        <f t="shared" si="63"/>
        <v>0</v>
      </c>
      <c r="AG198" s="33">
        <f t="shared" si="63"/>
        <v>0</v>
      </c>
      <c r="AH198" s="33">
        <f t="shared" si="63"/>
        <v>0</v>
      </c>
      <c r="AI198" s="33">
        <f t="shared" si="63"/>
        <v>0</v>
      </c>
      <c r="AJ198" s="33">
        <f t="shared" si="63"/>
        <v>0</v>
      </c>
      <c r="AK198" s="33">
        <f t="shared" si="63"/>
        <v>0</v>
      </c>
      <c r="AL198" s="33">
        <f t="shared" si="63"/>
        <v>0</v>
      </c>
      <c r="AM198" s="33">
        <f t="shared" si="63"/>
        <v>-16046543.069999998</v>
      </c>
      <c r="AN198" s="33">
        <f t="shared" si="63"/>
        <v>43006718.07</v>
      </c>
      <c r="AO198" s="33">
        <f t="shared" si="63"/>
        <v>0</v>
      </c>
      <c r="AP198" s="33">
        <f t="shared" si="63"/>
        <v>0</v>
      </c>
      <c r="AQ198" s="33">
        <f t="shared" si="63"/>
        <v>0</v>
      </c>
      <c r="AR198" s="33">
        <f t="shared" si="63"/>
        <v>0</v>
      </c>
      <c r="AS198" s="33">
        <f t="shared" si="63"/>
        <v>0</v>
      </c>
      <c r="AT198" s="33">
        <f t="shared" si="63"/>
        <v>0</v>
      </c>
      <c r="AU198" s="33">
        <f t="shared" si="63"/>
        <v>0</v>
      </c>
      <c r="AV198" s="33">
        <f t="shared" si="63"/>
        <v>0</v>
      </c>
      <c r="AW198" s="33">
        <f t="shared" si="63"/>
        <v>0</v>
      </c>
      <c r="AX198" s="33">
        <f t="shared" si="63"/>
        <v>0</v>
      </c>
      <c r="AY198" s="33">
        <f t="shared" si="63"/>
        <v>0</v>
      </c>
      <c r="AZ198" s="33">
        <f t="shared" si="63"/>
        <v>0</v>
      </c>
      <c r="BA198" s="33">
        <f>BA161+BA166+BA164</f>
        <v>0</v>
      </c>
      <c r="BB198" s="33">
        <f t="shared" si="63"/>
        <v>0</v>
      </c>
      <c r="BC198" s="33">
        <f t="shared" si="63"/>
        <v>0</v>
      </c>
      <c r="BD198" s="33">
        <f t="shared" si="63"/>
        <v>0</v>
      </c>
      <c r="BE198" s="33">
        <f t="shared" si="63"/>
        <v>0</v>
      </c>
      <c r="BF198" s="33">
        <f t="shared" si="63"/>
        <v>0</v>
      </c>
      <c r="BG198" s="33">
        <f t="shared" si="63"/>
        <v>0</v>
      </c>
      <c r="BH198" s="33">
        <f t="shared" si="63"/>
        <v>0</v>
      </c>
      <c r="BI198" s="33">
        <f t="shared" si="63"/>
        <v>0</v>
      </c>
      <c r="BJ198" s="33">
        <f>BJ161+BJ166+BJ164</f>
        <v>0</v>
      </c>
      <c r="BK198" s="33">
        <f t="shared" si="63"/>
        <v>0</v>
      </c>
      <c r="BL198" s="33">
        <f t="shared" si="63"/>
        <v>0</v>
      </c>
      <c r="BM198" s="33">
        <f t="shared" si="63"/>
        <v>0</v>
      </c>
      <c r="BN198" s="33">
        <f t="shared" si="63"/>
        <v>0</v>
      </c>
      <c r="BO198" s="33">
        <f t="shared" si="63"/>
        <v>0</v>
      </c>
      <c r="BP198" s="33">
        <f t="shared" si="63"/>
        <v>0</v>
      </c>
      <c r="BQ198" s="33">
        <f t="shared" si="63"/>
        <v>0</v>
      </c>
      <c r="BR198" s="33">
        <f aca="true" t="shared" si="64" ref="BR198:DA198">BR161+BR166+BR164</f>
        <v>0</v>
      </c>
      <c r="BS198" s="33">
        <f t="shared" si="64"/>
        <v>0</v>
      </c>
      <c r="BT198" s="33">
        <f t="shared" si="64"/>
        <v>0</v>
      </c>
      <c r="BU198" s="33">
        <f t="shared" si="64"/>
        <v>0</v>
      </c>
      <c r="BV198" s="33">
        <f t="shared" si="64"/>
        <v>0</v>
      </c>
      <c r="BW198" s="33">
        <f>BW161+BW166+BW164</f>
        <v>0</v>
      </c>
      <c r="BX198" s="33">
        <f t="shared" si="64"/>
        <v>0</v>
      </c>
      <c r="BY198" s="33">
        <f t="shared" si="64"/>
        <v>0</v>
      </c>
      <c r="BZ198" s="33">
        <f t="shared" si="64"/>
        <v>0</v>
      </c>
      <c r="CA198" s="33">
        <f t="shared" si="64"/>
        <v>0</v>
      </c>
      <c r="CB198" s="33">
        <f t="shared" si="64"/>
        <v>0</v>
      </c>
      <c r="CC198" s="33">
        <f t="shared" si="64"/>
        <v>-16046543.069999998</v>
      </c>
      <c r="CD198" s="33">
        <f t="shared" si="64"/>
        <v>43006718.07</v>
      </c>
      <c r="CE198" s="33">
        <f t="shared" si="64"/>
        <v>0</v>
      </c>
      <c r="CF198" s="33">
        <f t="shared" si="64"/>
        <v>27082728</v>
      </c>
      <c r="CG198" s="33">
        <f t="shared" si="64"/>
        <v>27082728</v>
      </c>
      <c r="CH198" s="33">
        <f t="shared" si="64"/>
        <v>0</v>
      </c>
      <c r="CI198" s="33">
        <f t="shared" si="64"/>
        <v>0</v>
      </c>
      <c r="CJ198" s="33">
        <f t="shared" si="64"/>
        <v>0</v>
      </c>
      <c r="CK198" s="33">
        <f t="shared" si="64"/>
        <v>0</v>
      </c>
      <c r="CL198" s="33">
        <f t="shared" si="64"/>
        <v>0</v>
      </c>
      <c r="CM198" s="33">
        <f t="shared" si="64"/>
        <v>0</v>
      </c>
      <c r="CN198" s="33">
        <f t="shared" si="64"/>
        <v>0</v>
      </c>
      <c r="CO198" s="33">
        <f t="shared" si="64"/>
        <v>0</v>
      </c>
      <c r="CP198" s="33">
        <f t="shared" si="64"/>
        <v>0</v>
      </c>
      <c r="CQ198" s="33">
        <f t="shared" si="64"/>
        <v>0</v>
      </c>
      <c r="CR198" s="33">
        <f t="shared" si="64"/>
        <v>0</v>
      </c>
      <c r="CS198" s="33">
        <f t="shared" si="64"/>
        <v>0</v>
      </c>
      <c r="CT198" s="33">
        <f t="shared" si="64"/>
        <v>0</v>
      </c>
      <c r="CU198" s="33">
        <f t="shared" si="64"/>
        <v>0</v>
      </c>
      <c r="CV198" s="33">
        <f t="shared" si="64"/>
        <v>0</v>
      </c>
      <c r="CW198" s="33">
        <f t="shared" si="64"/>
        <v>0</v>
      </c>
      <c r="CX198" s="33">
        <f t="shared" si="64"/>
        <v>0</v>
      </c>
      <c r="CY198" s="33">
        <f t="shared" si="64"/>
        <v>0</v>
      </c>
      <c r="CZ198" s="33">
        <f t="shared" si="64"/>
        <v>0</v>
      </c>
      <c r="DA198" s="33">
        <f t="shared" si="64"/>
        <v>122553</v>
      </c>
    </row>
    <row r="199" spans="1:105" s="18" customFormat="1" ht="13.5" thickBot="1">
      <c r="A199" s="133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112"/>
      <c r="CH199" s="112"/>
      <c r="CI199" s="112"/>
      <c r="CJ199" s="112"/>
      <c r="CK199" s="112"/>
      <c r="CL199" s="101"/>
      <c r="CM199" s="101"/>
      <c r="CN199" s="101"/>
      <c r="CO199" s="101"/>
      <c r="CP199" s="101"/>
      <c r="CQ199" s="101"/>
      <c r="CR199" s="101"/>
      <c r="CS199" s="101"/>
      <c r="CT199" s="101"/>
      <c r="CU199" s="101"/>
      <c r="CV199" s="101"/>
      <c r="CW199" s="101"/>
      <c r="CX199" s="101"/>
      <c r="CY199" s="101"/>
      <c r="CZ199" s="101"/>
      <c r="DA199" s="101"/>
    </row>
    <row r="200" spans="1:105" s="18" customFormat="1" ht="14.25" thickBot="1" thickTop="1">
      <c r="A200" s="134" t="s">
        <v>156</v>
      </c>
      <c r="B200" s="35">
        <f>SUM(B193:B199)</f>
        <v>1347028.3399999975</v>
      </c>
      <c r="C200" s="35">
        <f aca="true" t="shared" si="65" ref="C200:BQ200">SUM(C193:C199)</f>
        <v>29033.789999999106</v>
      </c>
      <c r="D200" s="35">
        <f t="shared" si="65"/>
        <v>829280.9</v>
      </c>
      <c r="E200" s="35">
        <f t="shared" si="65"/>
        <v>4290</v>
      </c>
      <c r="F200" s="35">
        <f t="shared" si="65"/>
        <v>0</v>
      </c>
      <c r="G200" s="35">
        <f t="shared" si="65"/>
        <v>12432645.829999998</v>
      </c>
      <c r="H200" s="35">
        <f t="shared" si="65"/>
        <v>507320474</v>
      </c>
      <c r="I200" s="35">
        <f t="shared" si="65"/>
        <v>1757439521.21</v>
      </c>
      <c r="J200" s="35">
        <f t="shared" si="65"/>
        <v>3767400</v>
      </c>
      <c r="K200" s="35">
        <f t="shared" si="65"/>
        <v>2268527395.21</v>
      </c>
      <c r="L200" s="35">
        <f t="shared" si="65"/>
        <v>106669874.36999999</v>
      </c>
      <c r="M200" s="35">
        <f t="shared" si="65"/>
        <v>1738440.81</v>
      </c>
      <c r="N200" s="35">
        <f t="shared" si="65"/>
        <v>0</v>
      </c>
      <c r="O200" s="35">
        <f t="shared" si="65"/>
        <v>-50706433.89</v>
      </c>
      <c r="P200" s="35">
        <f>SUM(P193:P199)</f>
        <v>-90553.37999999999</v>
      </c>
      <c r="Q200" s="35">
        <f t="shared" si="65"/>
        <v>-64113.55</v>
      </c>
      <c r="R200" s="35">
        <f t="shared" si="65"/>
        <v>-9034904.93</v>
      </c>
      <c r="S200" s="35">
        <f t="shared" si="65"/>
        <v>-126422.17</v>
      </c>
      <c r="T200" s="35">
        <f t="shared" si="65"/>
        <v>0</v>
      </c>
      <c r="U200" s="35">
        <f t="shared" si="65"/>
        <v>-20092757.16</v>
      </c>
      <c r="V200" s="35">
        <f t="shared" si="65"/>
        <v>-1062297.82</v>
      </c>
      <c r="W200" s="35">
        <f t="shared" si="65"/>
        <v>-972963.49</v>
      </c>
      <c r="X200" s="35">
        <f t="shared" si="65"/>
        <v>-29294447.973333336</v>
      </c>
      <c r="Y200" s="35">
        <f>SUM(Y193:Y199)</f>
        <v>100000</v>
      </c>
      <c r="Z200" s="35">
        <f t="shared" si="65"/>
        <v>0</v>
      </c>
      <c r="AA200" s="35">
        <f t="shared" si="65"/>
        <v>1927600</v>
      </c>
      <c r="AB200" s="35"/>
      <c r="AC200" s="35">
        <f t="shared" si="65"/>
        <v>1537478</v>
      </c>
      <c r="AD200" s="35">
        <f t="shared" si="65"/>
        <v>2436189</v>
      </c>
      <c r="AE200" s="35">
        <f t="shared" si="65"/>
        <v>13776816</v>
      </c>
      <c r="AF200" s="35">
        <f t="shared" si="65"/>
        <v>65000</v>
      </c>
      <c r="AG200" s="35">
        <f t="shared" si="65"/>
        <v>1674595</v>
      </c>
      <c r="AH200" s="35">
        <f t="shared" si="65"/>
        <v>0</v>
      </c>
      <c r="AI200" s="35">
        <f t="shared" si="65"/>
        <v>150000</v>
      </c>
      <c r="AJ200" s="35">
        <f t="shared" si="65"/>
        <v>0</v>
      </c>
      <c r="AK200" s="35">
        <f t="shared" si="65"/>
        <v>0</v>
      </c>
      <c r="AL200" s="35">
        <f t="shared" si="65"/>
        <v>0</v>
      </c>
      <c r="AM200" s="35">
        <f t="shared" si="65"/>
        <v>-89520054.56333333</v>
      </c>
      <c r="AN200" s="35">
        <f t="shared" si="65"/>
        <v>598187556.9033333</v>
      </c>
      <c r="AO200" s="35">
        <f t="shared" si="65"/>
        <v>0</v>
      </c>
      <c r="AP200" s="35">
        <f t="shared" si="65"/>
        <v>0</v>
      </c>
      <c r="AQ200" s="35">
        <f t="shared" si="65"/>
        <v>0</v>
      </c>
      <c r="AR200" s="35">
        <f t="shared" si="65"/>
        <v>0</v>
      </c>
      <c r="AS200" s="35">
        <f t="shared" si="65"/>
        <v>43812500</v>
      </c>
      <c r="AT200" s="35">
        <f t="shared" si="65"/>
        <v>115000</v>
      </c>
      <c r="AU200" s="35">
        <f t="shared" si="65"/>
        <v>11973600</v>
      </c>
      <c r="AV200" s="35">
        <f t="shared" si="65"/>
        <v>106688</v>
      </c>
      <c r="AW200" s="35">
        <f t="shared" si="65"/>
        <v>0</v>
      </c>
      <c r="AX200" s="35">
        <f t="shared" si="65"/>
        <v>0</v>
      </c>
      <c r="AY200" s="35">
        <f t="shared" si="65"/>
        <v>0</v>
      </c>
      <c r="AZ200" s="35">
        <f t="shared" si="65"/>
        <v>0</v>
      </c>
      <c r="BA200" s="35">
        <f>SUM(BA193:BA199)</f>
        <v>306478.19999999995</v>
      </c>
      <c r="BB200" s="35">
        <f t="shared" si="65"/>
        <v>0</v>
      </c>
      <c r="BC200" s="35">
        <f t="shared" si="65"/>
        <v>0</v>
      </c>
      <c r="BD200" s="35">
        <f t="shared" si="65"/>
        <v>230670</v>
      </c>
      <c r="BE200" s="35">
        <f t="shared" si="65"/>
        <v>3236932</v>
      </c>
      <c r="BF200" s="35">
        <f t="shared" si="65"/>
        <v>3036932</v>
      </c>
      <c r="BG200" s="35">
        <f t="shared" si="65"/>
        <v>59781868.199999996</v>
      </c>
      <c r="BH200" s="35">
        <f t="shared" si="65"/>
        <v>1697657653.0100002</v>
      </c>
      <c r="BI200" s="35">
        <f t="shared" si="65"/>
        <v>830000</v>
      </c>
      <c r="BJ200" s="35">
        <f>SUM(BJ193:BJ199)</f>
        <v>0</v>
      </c>
      <c r="BK200" s="35">
        <f t="shared" si="65"/>
        <v>0</v>
      </c>
      <c r="BL200" s="35">
        <f t="shared" si="65"/>
        <v>286500</v>
      </c>
      <c r="BM200" s="35">
        <f t="shared" si="65"/>
        <v>20000</v>
      </c>
      <c r="BN200" s="35">
        <f t="shared" si="65"/>
        <v>0</v>
      </c>
      <c r="BO200" s="35">
        <f t="shared" si="65"/>
        <v>16200</v>
      </c>
      <c r="BP200" s="35">
        <f t="shared" si="65"/>
        <v>0</v>
      </c>
      <c r="BQ200" s="35">
        <f t="shared" si="65"/>
        <v>120000</v>
      </c>
      <c r="BR200" s="35">
        <f aca="true" t="shared" si="66" ref="BR200:DA200">SUM(BR193:BR199)</f>
        <v>0</v>
      </c>
      <c r="BS200" s="35">
        <f t="shared" si="66"/>
        <v>130000</v>
      </c>
      <c r="BT200" s="35">
        <f t="shared" si="66"/>
        <v>9611.8</v>
      </c>
      <c r="BU200" s="35">
        <f t="shared" si="66"/>
        <v>10000</v>
      </c>
      <c r="BV200" s="35">
        <f t="shared" si="66"/>
        <v>10000</v>
      </c>
      <c r="BW200" s="35">
        <f>SUM(BW193:BW199)</f>
        <v>10000</v>
      </c>
      <c r="BX200" s="35">
        <f t="shared" si="66"/>
        <v>444000</v>
      </c>
      <c r="BY200" s="35">
        <f t="shared" si="66"/>
        <v>0</v>
      </c>
      <c r="BZ200" s="35">
        <f t="shared" si="66"/>
        <v>130000</v>
      </c>
      <c r="CA200" s="35">
        <f t="shared" si="66"/>
        <v>2016311.8</v>
      </c>
      <c r="CB200" s="35">
        <f t="shared" si="66"/>
        <v>12154774.84</v>
      </c>
      <c r="CC200" s="35">
        <f t="shared" si="66"/>
        <v>-27721874.563333333</v>
      </c>
      <c r="CD200" s="35">
        <f t="shared" si="66"/>
        <v>2307999984.753333</v>
      </c>
      <c r="CE200" s="35">
        <f t="shared" si="66"/>
        <v>0</v>
      </c>
      <c r="CF200" s="35">
        <f t="shared" si="66"/>
        <v>2376935710.3900003</v>
      </c>
      <c r="CG200" s="35">
        <f t="shared" si="66"/>
        <v>2365169269.9300003</v>
      </c>
      <c r="CH200" s="35">
        <f t="shared" si="66"/>
        <v>528066.549999997</v>
      </c>
      <c r="CI200" s="35">
        <f t="shared" si="66"/>
        <v>0</v>
      </c>
      <c r="CJ200" s="35">
        <f t="shared" si="66"/>
        <v>0</v>
      </c>
      <c r="CK200" s="35">
        <f t="shared" si="66"/>
        <v>0</v>
      </c>
      <c r="CL200" s="35">
        <f t="shared" si="66"/>
        <v>0</v>
      </c>
      <c r="CM200" s="35">
        <f t="shared" si="66"/>
        <v>0</v>
      </c>
      <c r="CN200" s="35">
        <f t="shared" si="66"/>
        <v>0</v>
      </c>
      <c r="CO200" s="35">
        <f t="shared" si="66"/>
        <v>0</v>
      </c>
      <c r="CP200" s="35">
        <f t="shared" si="66"/>
        <v>0</v>
      </c>
      <c r="CQ200" s="35">
        <f t="shared" si="66"/>
        <v>24000</v>
      </c>
      <c r="CR200" s="35">
        <f t="shared" si="66"/>
        <v>24000</v>
      </c>
      <c r="CS200" s="35">
        <f t="shared" si="66"/>
        <v>3553044</v>
      </c>
      <c r="CT200" s="35">
        <f t="shared" si="66"/>
        <v>1318400</v>
      </c>
      <c r="CU200" s="35">
        <f t="shared" si="66"/>
        <v>0</v>
      </c>
      <c r="CV200" s="35">
        <f t="shared" si="66"/>
        <v>0</v>
      </c>
      <c r="CW200" s="35">
        <f t="shared" si="66"/>
        <v>20000</v>
      </c>
      <c r="CX200" s="35">
        <f t="shared" si="66"/>
        <v>0</v>
      </c>
      <c r="CY200" s="35">
        <f t="shared" si="66"/>
        <v>2695330.12</v>
      </c>
      <c r="CZ200" s="35">
        <f t="shared" si="66"/>
        <v>7634774.12</v>
      </c>
      <c r="DA200" s="35">
        <f t="shared" si="66"/>
        <v>99864381.14999999</v>
      </c>
    </row>
    <row r="201" spans="1:105" s="18" customFormat="1" ht="12.75" customHeight="1" thickTop="1">
      <c r="A201" s="135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102"/>
      <c r="CM201" s="102"/>
      <c r="CN201" s="102"/>
      <c r="CO201" s="102"/>
      <c r="CP201" s="102"/>
      <c r="CQ201" s="102"/>
      <c r="CR201" s="102"/>
      <c r="CS201" s="102"/>
      <c r="CT201" s="102"/>
      <c r="CU201" s="102"/>
      <c r="CV201" s="102"/>
      <c r="CW201" s="102"/>
      <c r="CX201" s="102"/>
      <c r="CY201" s="102"/>
      <c r="CZ201" s="102"/>
      <c r="DA201" s="102"/>
    </row>
    <row r="202" spans="1:105" s="18" customFormat="1" ht="13.5" customHeight="1" thickBot="1">
      <c r="A202" s="135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103"/>
      <c r="CM202" s="103"/>
      <c r="CN202" s="103"/>
      <c r="CO202" s="103"/>
      <c r="CP202" s="103"/>
      <c r="CQ202" s="103"/>
      <c r="CR202" s="103"/>
      <c r="CS202" s="103"/>
      <c r="CT202" s="103"/>
      <c r="CU202" s="103"/>
      <c r="CV202" s="103"/>
      <c r="CW202" s="103"/>
      <c r="CX202" s="103"/>
      <c r="CY202" s="103"/>
      <c r="CZ202" s="103"/>
      <c r="DA202" s="103"/>
    </row>
    <row r="203" spans="1:105" s="18" customFormat="1" ht="12.75">
      <c r="A203" s="135" t="s">
        <v>219</v>
      </c>
      <c r="B203" s="36">
        <f>SUM(B170:B180)</f>
        <v>0</v>
      </c>
      <c r="C203" s="36">
        <f aca="true" t="shared" si="67" ref="C203:BQ203">SUM(C170:C180)</f>
        <v>0</v>
      </c>
      <c r="D203" s="36">
        <f t="shared" si="67"/>
        <v>10701</v>
      </c>
      <c r="E203" s="36">
        <f t="shared" si="67"/>
        <v>0</v>
      </c>
      <c r="F203" s="36">
        <f t="shared" si="67"/>
        <v>0</v>
      </c>
      <c r="G203" s="36">
        <f t="shared" si="67"/>
        <v>7214196.94</v>
      </c>
      <c r="H203" s="36">
        <f t="shared" si="67"/>
        <v>122903377.19999999</v>
      </c>
      <c r="I203" s="36">
        <f t="shared" si="67"/>
        <v>0</v>
      </c>
      <c r="J203" s="36">
        <f t="shared" si="67"/>
        <v>0</v>
      </c>
      <c r="K203" s="36">
        <f t="shared" si="67"/>
        <v>122903377.19999999</v>
      </c>
      <c r="L203" s="36">
        <f t="shared" si="67"/>
        <v>312140</v>
      </c>
      <c r="M203" s="36">
        <f t="shared" si="67"/>
        <v>0</v>
      </c>
      <c r="N203" s="36">
        <f t="shared" si="67"/>
        <v>0</v>
      </c>
      <c r="O203" s="36">
        <f t="shared" si="67"/>
        <v>-47604913.86000001</v>
      </c>
      <c r="P203" s="36">
        <f>SUM(P170:P180)</f>
        <v>-127375.09999999999</v>
      </c>
      <c r="Q203" s="36">
        <f t="shared" si="67"/>
        <v>0</v>
      </c>
      <c r="R203" s="36">
        <f t="shared" si="67"/>
        <v>-6863011.59</v>
      </c>
      <c r="S203" s="36">
        <f t="shared" si="67"/>
        <v>-49537.28</v>
      </c>
      <c r="T203" s="36">
        <f t="shared" si="67"/>
        <v>0</v>
      </c>
      <c r="U203" s="36">
        <f t="shared" si="67"/>
        <v>-311977.79</v>
      </c>
      <c r="V203" s="36">
        <f t="shared" si="67"/>
        <v>-5617.16</v>
      </c>
      <c r="W203" s="36">
        <f t="shared" si="67"/>
        <v>0</v>
      </c>
      <c r="X203" s="36">
        <f t="shared" si="67"/>
        <v>-292931.93</v>
      </c>
      <c r="Y203" s="36">
        <f>SUM(Y170:Y180)</f>
        <v>0</v>
      </c>
      <c r="Z203" s="36">
        <f t="shared" si="67"/>
        <v>0</v>
      </c>
      <c r="AA203" s="36">
        <f t="shared" si="67"/>
        <v>0</v>
      </c>
      <c r="AB203" s="36"/>
      <c r="AC203" s="36">
        <f t="shared" si="67"/>
        <v>0</v>
      </c>
      <c r="AD203" s="36">
        <f t="shared" si="67"/>
        <v>0</v>
      </c>
      <c r="AE203" s="36">
        <f t="shared" si="67"/>
        <v>0</v>
      </c>
      <c r="AF203" s="36">
        <f t="shared" si="67"/>
        <v>0</v>
      </c>
      <c r="AG203" s="36">
        <f t="shared" si="67"/>
        <v>0</v>
      </c>
      <c r="AH203" s="36">
        <f t="shared" si="67"/>
        <v>0</v>
      </c>
      <c r="AI203" s="36">
        <f t="shared" si="67"/>
        <v>0</v>
      </c>
      <c r="AJ203" s="36">
        <f t="shared" si="67"/>
        <v>0</v>
      </c>
      <c r="AK203" s="36">
        <f t="shared" si="67"/>
        <v>0</v>
      </c>
      <c r="AL203" s="36">
        <f t="shared" si="67"/>
        <v>0</v>
      </c>
      <c r="AM203" s="36">
        <f t="shared" si="67"/>
        <v>-55255364.71</v>
      </c>
      <c r="AN203" s="36">
        <f t="shared" si="67"/>
        <v>178158741.91000003</v>
      </c>
      <c r="AO203" s="36">
        <f t="shared" si="67"/>
        <v>0</v>
      </c>
      <c r="AP203" s="36">
        <f t="shared" si="67"/>
        <v>0</v>
      </c>
      <c r="AQ203" s="36">
        <f t="shared" si="67"/>
        <v>0</v>
      </c>
      <c r="AR203" s="36">
        <f t="shared" si="67"/>
        <v>0</v>
      </c>
      <c r="AS203" s="36">
        <f t="shared" si="67"/>
        <v>0</v>
      </c>
      <c r="AT203" s="36">
        <f t="shared" si="67"/>
        <v>0</v>
      </c>
      <c r="AU203" s="36">
        <f t="shared" si="67"/>
        <v>0</v>
      </c>
      <c r="AV203" s="36">
        <f t="shared" si="67"/>
        <v>0</v>
      </c>
      <c r="AW203" s="36">
        <f t="shared" si="67"/>
        <v>0</v>
      </c>
      <c r="AX203" s="36">
        <f t="shared" si="67"/>
        <v>0</v>
      </c>
      <c r="AY203" s="36">
        <f t="shared" si="67"/>
        <v>0</v>
      </c>
      <c r="AZ203" s="36">
        <f t="shared" si="67"/>
        <v>0</v>
      </c>
      <c r="BA203" s="36">
        <f>SUM(BA170:BA180)</f>
        <v>0</v>
      </c>
      <c r="BB203" s="36">
        <f t="shared" si="67"/>
        <v>0</v>
      </c>
      <c r="BC203" s="36">
        <f t="shared" si="67"/>
        <v>0</v>
      </c>
      <c r="BD203" s="36">
        <f t="shared" si="67"/>
        <v>0</v>
      </c>
      <c r="BE203" s="36">
        <f t="shared" si="67"/>
        <v>0</v>
      </c>
      <c r="BF203" s="36">
        <f t="shared" si="67"/>
        <v>0</v>
      </c>
      <c r="BG203" s="36">
        <f t="shared" si="67"/>
        <v>0</v>
      </c>
      <c r="BH203" s="36">
        <f t="shared" si="67"/>
        <v>0</v>
      </c>
      <c r="BI203" s="36">
        <f t="shared" si="67"/>
        <v>0</v>
      </c>
      <c r="BJ203" s="36">
        <f>SUM(BJ170:BJ180)</f>
        <v>0</v>
      </c>
      <c r="BK203" s="36">
        <f t="shared" si="67"/>
        <v>0</v>
      </c>
      <c r="BL203" s="36">
        <f t="shared" si="67"/>
        <v>0</v>
      </c>
      <c r="BM203" s="36">
        <f t="shared" si="67"/>
        <v>0</v>
      </c>
      <c r="BN203" s="36">
        <f t="shared" si="67"/>
        <v>0</v>
      </c>
      <c r="BO203" s="36">
        <f t="shared" si="67"/>
        <v>0</v>
      </c>
      <c r="BP203" s="36">
        <f t="shared" si="67"/>
        <v>0</v>
      </c>
      <c r="BQ203" s="36">
        <f t="shared" si="67"/>
        <v>0</v>
      </c>
      <c r="BR203" s="36">
        <f aca="true" t="shared" si="68" ref="BR203:DA203">SUM(BR170:BR180)</f>
        <v>0</v>
      </c>
      <c r="BS203" s="36">
        <f t="shared" si="68"/>
        <v>0</v>
      </c>
      <c r="BT203" s="36">
        <f t="shared" si="68"/>
        <v>0</v>
      </c>
      <c r="BU203" s="36">
        <f t="shared" si="68"/>
        <v>0</v>
      </c>
      <c r="BV203" s="36">
        <f t="shared" si="68"/>
        <v>0</v>
      </c>
      <c r="BW203" s="36">
        <f>SUM(BW170:BW180)</f>
        <v>0</v>
      </c>
      <c r="BX203" s="36">
        <f t="shared" si="68"/>
        <v>0</v>
      </c>
      <c r="BY203" s="36">
        <f t="shared" si="68"/>
        <v>0</v>
      </c>
      <c r="BZ203" s="36">
        <f t="shared" si="68"/>
        <v>0</v>
      </c>
      <c r="CA203" s="36">
        <f t="shared" si="68"/>
        <v>0</v>
      </c>
      <c r="CB203" s="36">
        <f t="shared" si="68"/>
        <v>7214196.94</v>
      </c>
      <c r="CC203" s="36">
        <f t="shared" si="68"/>
        <v>-55255364.71</v>
      </c>
      <c r="CD203" s="36">
        <f t="shared" si="68"/>
        <v>185372938.84999996</v>
      </c>
      <c r="CE203" s="36">
        <f t="shared" si="68"/>
        <v>0</v>
      </c>
      <c r="CF203" s="36">
        <f t="shared" si="68"/>
        <v>123215517.19999999</v>
      </c>
      <c r="CG203" s="36">
        <f t="shared" si="68"/>
        <v>130440415.13999999</v>
      </c>
      <c r="CH203" s="36">
        <f t="shared" si="68"/>
        <v>0</v>
      </c>
      <c r="CI203" s="36">
        <f t="shared" si="68"/>
        <v>0</v>
      </c>
      <c r="CJ203" s="36">
        <f t="shared" si="68"/>
        <v>0</v>
      </c>
      <c r="CK203" s="36">
        <f t="shared" si="68"/>
        <v>0</v>
      </c>
      <c r="CL203" s="36">
        <f t="shared" si="68"/>
        <v>0</v>
      </c>
      <c r="CM203" s="36">
        <f t="shared" si="68"/>
        <v>0</v>
      </c>
      <c r="CN203" s="36">
        <f t="shared" si="68"/>
        <v>0</v>
      </c>
      <c r="CO203" s="36">
        <f t="shared" si="68"/>
        <v>0</v>
      </c>
      <c r="CP203" s="36">
        <f t="shared" si="68"/>
        <v>0</v>
      </c>
      <c r="CQ203" s="36">
        <f t="shared" si="68"/>
        <v>0</v>
      </c>
      <c r="CR203" s="36">
        <f t="shared" si="68"/>
        <v>0</v>
      </c>
      <c r="CS203" s="36">
        <f t="shared" si="68"/>
        <v>0</v>
      </c>
      <c r="CT203" s="36">
        <f t="shared" si="68"/>
        <v>0</v>
      </c>
      <c r="CU203" s="36">
        <f t="shared" si="68"/>
        <v>0</v>
      </c>
      <c r="CV203" s="36">
        <f t="shared" si="68"/>
        <v>0</v>
      </c>
      <c r="CW203" s="36">
        <f t="shared" si="68"/>
        <v>0</v>
      </c>
      <c r="CX203" s="36">
        <f t="shared" si="68"/>
        <v>0</v>
      </c>
      <c r="CY203" s="36">
        <f t="shared" si="68"/>
        <v>0</v>
      </c>
      <c r="CZ203" s="36">
        <f t="shared" si="68"/>
        <v>0</v>
      </c>
      <c r="DA203" s="36">
        <f t="shared" si="68"/>
        <v>322841</v>
      </c>
    </row>
    <row r="204" spans="1:105" s="18" customFormat="1" ht="12.75">
      <c r="A204" s="135" t="s">
        <v>220</v>
      </c>
      <c r="B204" s="37">
        <f>B182+B183+B184</f>
        <v>0</v>
      </c>
      <c r="C204" s="37">
        <f aca="true" t="shared" si="69" ref="C204:BQ204">C182+C183+C184</f>
        <v>0</v>
      </c>
      <c r="D204" s="37">
        <f t="shared" si="69"/>
        <v>0</v>
      </c>
      <c r="E204" s="37">
        <f t="shared" si="69"/>
        <v>0</v>
      </c>
      <c r="F204" s="37">
        <f t="shared" si="69"/>
        <v>0</v>
      </c>
      <c r="G204" s="37">
        <f t="shared" si="69"/>
        <v>789185.9899999998</v>
      </c>
      <c r="H204" s="37">
        <f t="shared" si="69"/>
        <v>70105300</v>
      </c>
      <c r="I204" s="37">
        <f t="shared" si="69"/>
        <v>0</v>
      </c>
      <c r="J204" s="37">
        <f t="shared" si="69"/>
        <v>0</v>
      </c>
      <c r="K204" s="37">
        <f t="shared" si="69"/>
        <v>70105300</v>
      </c>
      <c r="L204" s="37">
        <f t="shared" si="69"/>
        <v>3426710.549999997</v>
      </c>
      <c r="M204" s="37">
        <f t="shared" si="69"/>
        <v>0</v>
      </c>
      <c r="N204" s="37">
        <f t="shared" si="69"/>
        <v>8742400</v>
      </c>
      <c r="O204" s="37">
        <f t="shared" si="69"/>
        <v>-17323820.810000002</v>
      </c>
      <c r="P204" s="37">
        <f>P182+P183+P184</f>
        <v>-26793.97</v>
      </c>
      <c r="Q204" s="37">
        <f t="shared" si="69"/>
        <v>-825</v>
      </c>
      <c r="R204" s="37">
        <f t="shared" si="69"/>
        <v>-1389689.93</v>
      </c>
      <c r="S204" s="37">
        <f t="shared" si="69"/>
        <v>-24128.55</v>
      </c>
      <c r="T204" s="37">
        <f t="shared" si="69"/>
        <v>0</v>
      </c>
      <c r="U204" s="37">
        <f t="shared" si="69"/>
        <v>-225274.27</v>
      </c>
      <c r="V204" s="37">
        <f t="shared" si="69"/>
        <v>-4207.96</v>
      </c>
      <c r="W204" s="37">
        <f t="shared" si="69"/>
        <v>0</v>
      </c>
      <c r="X204" s="37">
        <f t="shared" si="69"/>
        <v>0</v>
      </c>
      <c r="Y204" s="37">
        <f>Y182+Y183+Y184</f>
        <v>0</v>
      </c>
      <c r="Z204" s="37">
        <f t="shared" si="69"/>
        <v>0</v>
      </c>
      <c r="AA204" s="37">
        <f t="shared" si="69"/>
        <v>0</v>
      </c>
      <c r="AB204" s="37"/>
      <c r="AC204" s="37">
        <f t="shared" si="69"/>
        <v>0</v>
      </c>
      <c r="AD204" s="37">
        <f t="shared" si="69"/>
        <v>0</v>
      </c>
      <c r="AE204" s="37">
        <f t="shared" si="69"/>
        <v>0</v>
      </c>
      <c r="AF204" s="37">
        <f t="shared" si="69"/>
        <v>0</v>
      </c>
      <c r="AG204" s="37">
        <f t="shared" si="69"/>
        <v>0</v>
      </c>
      <c r="AH204" s="37">
        <f t="shared" si="69"/>
        <v>0</v>
      </c>
      <c r="AI204" s="37">
        <f t="shared" si="69"/>
        <v>0</v>
      </c>
      <c r="AJ204" s="37">
        <f t="shared" si="69"/>
        <v>0</v>
      </c>
      <c r="AK204" s="37">
        <f t="shared" si="69"/>
        <v>0</v>
      </c>
      <c r="AL204" s="37">
        <f t="shared" si="69"/>
        <v>0</v>
      </c>
      <c r="AM204" s="37">
        <f t="shared" si="69"/>
        <v>-18994740.490000002</v>
      </c>
      <c r="AN204" s="37">
        <f t="shared" si="69"/>
        <v>89100040.49000001</v>
      </c>
      <c r="AO204" s="37">
        <f t="shared" si="69"/>
        <v>0</v>
      </c>
      <c r="AP204" s="37">
        <f t="shared" si="69"/>
        <v>0</v>
      </c>
      <c r="AQ204" s="37">
        <f t="shared" si="69"/>
        <v>0</v>
      </c>
      <c r="AR204" s="37">
        <f t="shared" si="69"/>
        <v>0</v>
      </c>
      <c r="AS204" s="37">
        <f t="shared" si="69"/>
        <v>0</v>
      </c>
      <c r="AT204" s="37">
        <f t="shared" si="69"/>
        <v>0</v>
      </c>
      <c r="AU204" s="37">
        <f t="shared" si="69"/>
        <v>0</v>
      </c>
      <c r="AV204" s="37">
        <f t="shared" si="69"/>
        <v>0</v>
      </c>
      <c r="AW204" s="37">
        <f t="shared" si="69"/>
        <v>0</v>
      </c>
      <c r="AX204" s="37">
        <f t="shared" si="69"/>
        <v>0</v>
      </c>
      <c r="AY204" s="37">
        <f t="shared" si="69"/>
        <v>0</v>
      </c>
      <c r="AZ204" s="37">
        <f t="shared" si="69"/>
        <v>0</v>
      </c>
      <c r="BA204" s="37">
        <f>BA182+BA183+BA184</f>
        <v>0</v>
      </c>
      <c r="BB204" s="37">
        <f t="shared" si="69"/>
        <v>0</v>
      </c>
      <c r="BC204" s="37">
        <f t="shared" si="69"/>
        <v>0</v>
      </c>
      <c r="BD204" s="37">
        <f t="shared" si="69"/>
        <v>0</v>
      </c>
      <c r="BE204" s="37">
        <f t="shared" si="69"/>
        <v>0</v>
      </c>
      <c r="BF204" s="37">
        <f t="shared" si="69"/>
        <v>0</v>
      </c>
      <c r="BG204" s="37">
        <f t="shared" si="69"/>
        <v>0</v>
      </c>
      <c r="BH204" s="37">
        <f t="shared" si="69"/>
        <v>0</v>
      </c>
      <c r="BI204" s="37">
        <f t="shared" si="69"/>
        <v>0</v>
      </c>
      <c r="BJ204" s="37">
        <f>BJ182+BJ183+BJ184</f>
        <v>0</v>
      </c>
      <c r="BK204" s="37">
        <f t="shared" si="69"/>
        <v>0</v>
      </c>
      <c r="BL204" s="37">
        <f t="shared" si="69"/>
        <v>0</v>
      </c>
      <c r="BM204" s="37">
        <f t="shared" si="69"/>
        <v>0</v>
      </c>
      <c r="BN204" s="37">
        <f t="shared" si="69"/>
        <v>0</v>
      </c>
      <c r="BO204" s="37">
        <f t="shared" si="69"/>
        <v>0</v>
      </c>
      <c r="BP204" s="37">
        <f t="shared" si="69"/>
        <v>0</v>
      </c>
      <c r="BQ204" s="37">
        <f t="shared" si="69"/>
        <v>0</v>
      </c>
      <c r="BR204" s="37">
        <f aca="true" t="shared" si="70" ref="BR204:DA204">BR182+BR183+BR184</f>
        <v>0</v>
      </c>
      <c r="BS204" s="37">
        <f t="shared" si="70"/>
        <v>0</v>
      </c>
      <c r="BT204" s="37">
        <f t="shared" si="70"/>
        <v>0</v>
      </c>
      <c r="BU204" s="37">
        <f t="shared" si="70"/>
        <v>0</v>
      </c>
      <c r="BV204" s="37">
        <f t="shared" si="70"/>
        <v>0</v>
      </c>
      <c r="BW204" s="37">
        <f>BW182+BW183+BW184</f>
        <v>0</v>
      </c>
      <c r="BX204" s="37">
        <f t="shared" si="70"/>
        <v>0</v>
      </c>
      <c r="BY204" s="37">
        <f t="shared" si="70"/>
        <v>0</v>
      </c>
      <c r="BZ204" s="37">
        <f t="shared" si="70"/>
        <v>0</v>
      </c>
      <c r="CA204" s="37">
        <f t="shared" si="70"/>
        <v>0</v>
      </c>
      <c r="CB204" s="37">
        <f t="shared" si="70"/>
        <v>789185.9899999998</v>
      </c>
      <c r="CC204" s="37">
        <f t="shared" si="70"/>
        <v>-18994740.490000002</v>
      </c>
      <c r="CD204" s="37">
        <f t="shared" si="70"/>
        <v>89889226.47999999</v>
      </c>
      <c r="CE204" s="37">
        <f t="shared" si="70"/>
        <v>0</v>
      </c>
      <c r="CF204" s="37">
        <f t="shared" si="70"/>
        <v>73532010.55</v>
      </c>
      <c r="CG204" s="37">
        <f t="shared" si="70"/>
        <v>74321196.53999999</v>
      </c>
      <c r="CH204" s="37">
        <f t="shared" si="70"/>
        <v>0</v>
      </c>
      <c r="CI204" s="37">
        <f t="shared" si="70"/>
        <v>0</v>
      </c>
      <c r="CJ204" s="37">
        <f t="shared" si="70"/>
        <v>0</v>
      </c>
      <c r="CK204" s="37">
        <f t="shared" si="70"/>
        <v>0</v>
      </c>
      <c r="CL204" s="37">
        <f t="shared" si="70"/>
        <v>0</v>
      </c>
      <c r="CM204" s="37">
        <f t="shared" si="70"/>
        <v>0</v>
      </c>
      <c r="CN204" s="37">
        <f t="shared" si="70"/>
        <v>0</v>
      </c>
      <c r="CO204" s="37">
        <f t="shared" si="70"/>
        <v>0</v>
      </c>
      <c r="CP204" s="37">
        <f t="shared" si="70"/>
        <v>0</v>
      </c>
      <c r="CQ204" s="37">
        <f t="shared" si="70"/>
        <v>0</v>
      </c>
      <c r="CR204" s="37">
        <f t="shared" si="70"/>
        <v>0</v>
      </c>
      <c r="CS204" s="37">
        <f t="shared" si="70"/>
        <v>0</v>
      </c>
      <c r="CT204" s="37">
        <f t="shared" si="70"/>
        <v>0</v>
      </c>
      <c r="CU204" s="37">
        <f t="shared" si="70"/>
        <v>0</v>
      </c>
      <c r="CV204" s="37">
        <f t="shared" si="70"/>
        <v>0</v>
      </c>
      <c r="CW204" s="37">
        <f t="shared" si="70"/>
        <v>0</v>
      </c>
      <c r="CX204" s="37">
        <f t="shared" si="70"/>
        <v>0</v>
      </c>
      <c r="CY204" s="37">
        <f t="shared" si="70"/>
        <v>0</v>
      </c>
      <c r="CZ204" s="37">
        <f t="shared" si="70"/>
        <v>0</v>
      </c>
      <c r="DA204" s="37">
        <f t="shared" si="70"/>
        <v>3426710.549999997</v>
      </c>
    </row>
    <row r="205" spans="1:105" s="18" customFormat="1" ht="12.75">
      <c r="A205" s="135" t="s">
        <v>221</v>
      </c>
      <c r="B205" s="37">
        <f>B189</f>
        <v>0</v>
      </c>
      <c r="C205" s="37">
        <f aca="true" t="shared" si="71" ref="C205:BQ205">C189</f>
        <v>0</v>
      </c>
      <c r="D205" s="37">
        <f t="shared" si="71"/>
        <v>0</v>
      </c>
      <c r="E205" s="37">
        <f t="shared" si="71"/>
        <v>0</v>
      </c>
      <c r="F205" s="37">
        <f t="shared" si="71"/>
        <v>0</v>
      </c>
      <c r="G205" s="37">
        <f t="shared" si="71"/>
        <v>3557310.920000002</v>
      </c>
      <c r="H205" s="37">
        <f t="shared" si="71"/>
        <v>0</v>
      </c>
      <c r="I205" s="37">
        <f t="shared" si="71"/>
        <v>0</v>
      </c>
      <c r="J205" s="37">
        <f t="shared" si="71"/>
        <v>0</v>
      </c>
      <c r="K205" s="37">
        <f t="shared" si="71"/>
        <v>0</v>
      </c>
      <c r="L205" s="37">
        <f t="shared" si="71"/>
        <v>21888324.470000003</v>
      </c>
      <c r="M205" s="37">
        <f t="shared" si="71"/>
        <v>0</v>
      </c>
      <c r="N205" s="37">
        <f t="shared" si="71"/>
        <v>0</v>
      </c>
      <c r="O205" s="37">
        <f t="shared" si="71"/>
        <v>0</v>
      </c>
      <c r="P205" s="37">
        <f>P189</f>
        <v>0</v>
      </c>
      <c r="Q205" s="37">
        <f t="shared" si="71"/>
        <v>0</v>
      </c>
      <c r="R205" s="37">
        <f t="shared" si="71"/>
        <v>0</v>
      </c>
      <c r="S205" s="37">
        <f t="shared" si="71"/>
        <v>0</v>
      </c>
      <c r="T205" s="37">
        <f t="shared" si="71"/>
        <v>0</v>
      </c>
      <c r="U205" s="37">
        <f t="shared" si="71"/>
        <v>0</v>
      </c>
      <c r="V205" s="37">
        <f t="shared" si="71"/>
        <v>0</v>
      </c>
      <c r="W205" s="37">
        <f t="shared" si="71"/>
        <v>0</v>
      </c>
      <c r="X205" s="37">
        <f t="shared" si="71"/>
        <v>0</v>
      </c>
      <c r="Y205" s="37">
        <f>Y189</f>
        <v>0</v>
      </c>
      <c r="Z205" s="37">
        <f t="shared" si="71"/>
        <v>0</v>
      </c>
      <c r="AA205" s="37">
        <f t="shared" si="71"/>
        <v>0</v>
      </c>
      <c r="AB205" s="37"/>
      <c r="AC205" s="37">
        <f t="shared" si="71"/>
        <v>0</v>
      </c>
      <c r="AD205" s="37">
        <f t="shared" si="71"/>
        <v>0</v>
      </c>
      <c r="AE205" s="37">
        <f t="shared" si="71"/>
        <v>0</v>
      </c>
      <c r="AF205" s="37">
        <f t="shared" si="71"/>
        <v>0</v>
      </c>
      <c r="AG205" s="37">
        <f t="shared" si="71"/>
        <v>0</v>
      </c>
      <c r="AH205" s="37">
        <f t="shared" si="71"/>
        <v>0</v>
      </c>
      <c r="AI205" s="37">
        <f t="shared" si="71"/>
        <v>0</v>
      </c>
      <c r="AJ205" s="37">
        <f t="shared" si="71"/>
        <v>0</v>
      </c>
      <c r="AK205" s="37">
        <f t="shared" si="71"/>
        <v>0</v>
      </c>
      <c r="AL205" s="37">
        <f t="shared" si="71"/>
        <v>0</v>
      </c>
      <c r="AM205" s="37">
        <f t="shared" si="71"/>
        <v>0</v>
      </c>
      <c r="AN205" s="37">
        <f t="shared" si="71"/>
        <v>0</v>
      </c>
      <c r="AO205" s="37">
        <f t="shared" si="71"/>
        <v>0</v>
      </c>
      <c r="AP205" s="37">
        <f t="shared" si="71"/>
        <v>0</v>
      </c>
      <c r="AQ205" s="37">
        <f t="shared" si="71"/>
        <v>0</v>
      </c>
      <c r="AR205" s="37">
        <f t="shared" si="71"/>
        <v>0</v>
      </c>
      <c r="AS205" s="37">
        <f t="shared" si="71"/>
        <v>0</v>
      </c>
      <c r="AT205" s="37">
        <f t="shared" si="71"/>
        <v>0</v>
      </c>
      <c r="AU205" s="37">
        <f t="shared" si="71"/>
        <v>0</v>
      </c>
      <c r="AV205" s="37">
        <f t="shared" si="71"/>
        <v>0</v>
      </c>
      <c r="AW205" s="37">
        <f t="shared" si="71"/>
        <v>0</v>
      </c>
      <c r="AX205" s="37">
        <f t="shared" si="71"/>
        <v>0</v>
      </c>
      <c r="AY205" s="37">
        <f t="shared" si="71"/>
        <v>0</v>
      </c>
      <c r="AZ205" s="37">
        <f t="shared" si="71"/>
        <v>0</v>
      </c>
      <c r="BA205" s="37">
        <f>BA189</f>
        <v>0</v>
      </c>
      <c r="BB205" s="37">
        <f t="shared" si="71"/>
        <v>0</v>
      </c>
      <c r="BC205" s="37">
        <f t="shared" si="71"/>
        <v>0</v>
      </c>
      <c r="BD205" s="37">
        <f t="shared" si="71"/>
        <v>0</v>
      </c>
      <c r="BE205" s="37">
        <f t="shared" si="71"/>
        <v>0</v>
      </c>
      <c r="BF205" s="37">
        <f t="shared" si="71"/>
        <v>0</v>
      </c>
      <c r="BG205" s="37">
        <f t="shared" si="71"/>
        <v>0</v>
      </c>
      <c r="BH205" s="37">
        <f t="shared" si="71"/>
        <v>0</v>
      </c>
      <c r="BI205" s="37">
        <f t="shared" si="71"/>
        <v>0</v>
      </c>
      <c r="BJ205" s="37">
        <f>BJ189</f>
        <v>0</v>
      </c>
      <c r="BK205" s="37">
        <f t="shared" si="71"/>
        <v>0</v>
      </c>
      <c r="BL205" s="37">
        <f t="shared" si="71"/>
        <v>0</v>
      </c>
      <c r="BM205" s="37">
        <f t="shared" si="71"/>
        <v>0</v>
      </c>
      <c r="BN205" s="37">
        <f t="shared" si="71"/>
        <v>0</v>
      </c>
      <c r="BO205" s="37">
        <f t="shared" si="71"/>
        <v>0</v>
      </c>
      <c r="BP205" s="37">
        <f t="shared" si="71"/>
        <v>0</v>
      </c>
      <c r="BQ205" s="37">
        <f t="shared" si="71"/>
        <v>0</v>
      </c>
      <c r="BR205" s="37">
        <f aca="true" t="shared" si="72" ref="BR205:DA205">BR189</f>
        <v>0</v>
      </c>
      <c r="BS205" s="37">
        <f t="shared" si="72"/>
        <v>0</v>
      </c>
      <c r="BT205" s="37">
        <f t="shared" si="72"/>
        <v>0</v>
      </c>
      <c r="BU205" s="37">
        <f t="shared" si="72"/>
        <v>0</v>
      </c>
      <c r="BV205" s="37">
        <f t="shared" si="72"/>
        <v>0</v>
      </c>
      <c r="BW205" s="37">
        <f>BW189</f>
        <v>0</v>
      </c>
      <c r="BX205" s="37">
        <f t="shared" si="72"/>
        <v>0</v>
      </c>
      <c r="BY205" s="37">
        <f t="shared" si="72"/>
        <v>0</v>
      </c>
      <c r="BZ205" s="37">
        <f t="shared" si="72"/>
        <v>0</v>
      </c>
      <c r="CA205" s="37">
        <f t="shared" si="72"/>
        <v>0</v>
      </c>
      <c r="CB205" s="37">
        <f t="shared" si="72"/>
        <v>3557310.920000002</v>
      </c>
      <c r="CC205" s="37">
        <f t="shared" si="72"/>
        <v>0</v>
      </c>
      <c r="CD205" s="37">
        <f t="shared" si="72"/>
        <v>3557310.920000002</v>
      </c>
      <c r="CE205" s="37">
        <f t="shared" si="72"/>
        <v>0</v>
      </c>
      <c r="CF205" s="37">
        <f t="shared" si="72"/>
        <v>21888324.470000003</v>
      </c>
      <c r="CG205" s="37">
        <f t="shared" si="72"/>
        <v>25445635.390000004</v>
      </c>
      <c r="CH205" s="37">
        <f t="shared" si="72"/>
        <v>0</v>
      </c>
      <c r="CI205" s="37">
        <f t="shared" si="72"/>
        <v>0</v>
      </c>
      <c r="CJ205" s="37">
        <f t="shared" si="72"/>
        <v>0</v>
      </c>
      <c r="CK205" s="37">
        <f t="shared" si="72"/>
        <v>0</v>
      </c>
      <c r="CL205" s="37">
        <f t="shared" si="72"/>
        <v>0</v>
      </c>
      <c r="CM205" s="37">
        <f t="shared" si="72"/>
        <v>0</v>
      </c>
      <c r="CN205" s="37">
        <f t="shared" si="72"/>
        <v>0</v>
      </c>
      <c r="CO205" s="37">
        <f t="shared" si="72"/>
        <v>0</v>
      </c>
      <c r="CP205" s="37">
        <f t="shared" si="72"/>
        <v>0</v>
      </c>
      <c r="CQ205" s="37">
        <f t="shared" si="72"/>
        <v>0</v>
      </c>
      <c r="CR205" s="37">
        <f t="shared" si="72"/>
        <v>0</v>
      </c>
      <c r="CS205" s="37">
        <f t="shared" si="72"/>
        <v>0</v>
      </c>
      <c r="CT205" s="37">
        <f t="shared" si="72"/>
        <v>0</v>
      </c>
      <c r="CU205" s="37">
        <f t="shared" si="72"/>
        <v>0</v>
      </c>
      <c r="CV205" s="37">
        <f t="shared" si="72"/>
        <v>0</v>
      </c>
      <c r="CW205" s="37">
        <f t="shared" si="72"/>
        <v>0</v>
      </c>
      <c r="CX205" s="37">
        <f t="shared" si="72"/>
        <v>0</v>
      </c>
      <c r="CY205" s="37">
        <f t="shared" si="72"/>
        <v>0</v>
      </c>
      <c r="CZ205" s="37">
        <f t="shared" si="72"/>
        <v>0</v>
      </c>
      <c r="DA205" s="37">
        <f t="shared" si="72"/>
        <v>21888324.470000003</v>
      </c>
    </row>
    <row r="206" spans="1:105" s="18" customFormat="1" ht="12.75">
      <c r="A206" s="135" t="s">
        <v>157</v>
      </c>
      <c r="B206" s="37">
        <f>B185</f>
        <v>0</v>
      </c>
      <c r="C206" s="37">
        <f aca="true" t="shared" si="73" ref="C206:BQ206">C185</f>
        <v>0</v>
      </c>
      <c r="D206" s="37">
        <f t="shared" si="73"/>
        <v>0</v>
      </c>
      <c r="E206" s="37">
        <f t="shared" si="73"/>
        <v>0</v>
      </c>
      <c r="F206" s="37">
        <f t="shared" si="73"/>
        <v>0</v>
      </c>
      <c r="G206" s="37">
        <f t="shared" si="73"/>
        <v>5500</v>
      </c>
      <c r="H206" s="37">
        <f t="shared" si="73"/>
        <v>20069600</v>
      </c>
      <c r="I206" s="37">
        <f t="shared" si="73"/>
        <v>0</v>
      </c>
      <c r="J206" s="37">
        <f t="shared" si="73"/>
        <v>0</v>
      </c>
      <c r="K206" s="37">
        <f t="shared" si="73"/>
        <v>20069600</v>
      </c>
      <c r="L206" s="37">
        <f t="shared" si="73"/>
        <v>1398071.539999999</v>
      </c>
      <c r="M206" s="37">
        <f t="shared" si="73"/>
        <v>0</v>
      </c>
      <c r="N206" s="37">
        <f t="shared" si="73"/>
        <v>0</v>
      </c>
      <c r="O206" s="37">
        <f t="shared" si="73"/>
        <v>-5237644.59</v>
      </c>
      <c r="P206" s="37">
        <f>P185</f>
        <v>-10842.09</v>
      </c>
      <c r="Q206" s="37">
        <f t="shared" si="73"/>
        <v>0</v>
      </c>
      <c r="R206" s="37">
        <f t="shared" si="73"/>
        <v>0</v>
      </c>
      <c r="S206" s="37">
        <f t="shared" si="73"/>
        <v>0</v>
      </c>
      <c r="T206" s="37">
        <f t="shared" si="73"/>
        <v>0</v>
      </c>
      <c r="U206" s="37">
        <f t="shared" si="73"/>
        <v>0</v>
      </c>
      <c r="V206" s="37">
        <f t="shared" si="73"/>
        <v>0</v>
      </c>
      <c r="W206" s="37">
        <f t="shared" si="73"/>
        <v>0</v>
      </c>
      <c r="X206" s="37">
        <f t="shared" si="73"/>
        <v>0</v>
      </c>
      <c r="Y206" s="37">
        <f>Y185</f>
        <v>0</v>
      </c>
      <c r="Z206" s="37">
        <f t="shared" si="73"/>
        <v>0</v>
      </c>
      <c r="AA206" s="37">
        <f t="shared" si="73"/>
        <v>0</v>
      </c>
      <c r="AB206" s="37"/>
      <c r="AC206" s="37">
        <f t="shared" si="73"/>
        <v>0</v>
      </c>
      <c r="AD206" s="37">
        <f t="shared" si="73"/>
        <v>0</v>
      </c>
      <c r="AE206" s="37">
        <f t="shared" si="73"/>
        <v>0</v>
      </c>
      <c r="AF206" s="37">
        <f t="shared" si="73"/>
        <v>0</v>
      </c>
      <c r="AG206" s="37">
        <f t="shared" si="73"/>
        <v>0</v>
      </c>
      <c r="AH206" s="37">
        <f t="shared" si="73"/>
        <v>0</v>
      </c>
      <c r="AI206" s="37">
        <f t="shared" si="73"/>
        <v>0</v>
      </c>
      <c r="AJ206" s="37">
        <f t="shared" si="73"/>
        <v>0</v>
      </c>
      <c r="AK206" s="37">
        <f t="shared" si="73"/>
        <v>0</v>
      </c>
      <c r="AL206" s="37">
        <f t="shared" si="73"/>
        <v>0</v>
      </c>
      <c r="AM206" s="37">
        <f t="shared" si="73"/>
        <v>-5248486.68</v>
      </c>
      <c r="AN206" s="37">
        <f t="shared" si="73"/>
        <v>25318086.68</v>
      </c>
      <c r="AO206" s="37">
        <f t="shared" si="73"/>
        <v>0</v>
      </c>
      <c r="AP206" s="37">
        <f t="shared" si="73"/>
        <v>0</v>
      </c>
      <c r="AQ206" s="37">
        <f t="shared" si="73"/>
        <v>0</v>
      </c>
      <c r="AR206" s="37">
        <f t="shared" si="73"/>
        <v>0</v>
      </c>
      <c r="AS206" s="37">
        <f t="shared" si="73"/>
        <v>0</v>
      </c>
      <c r="AT206" s="37">
        <f t="shared" si="73"/>
        <v>0</v>
      </c>
      <c r="AU206" s="37">
        <f t="shared" si="73"/>
        <v>0</v>
      </c>
      <c r="AV206" s="37">
        <f t="shared" si="73"/>
        <v>0</v>
      </c>
      <c r="AW206" s="37">
        <f t="shared" si="73"/>
        <v>0</v>
      </c>
      <c r="AX206" s="37">
        <f t="shared" si="73"/>
        <v>0</v>
      </c>
      <c r="AY206" s="37">
        <f t="shared" si="73"/>
        <v>0</v>
      </c>
      <c r="AZ206" s="37">
        <f t="shared" si="73"/>
        <v>0</v>
      </c>
      <c r="BA206" s="37">
        <f>BA185</f>
        <v>0</v>
      </c>
      <c r="BB206" s="37">
        <f t="shared" si="73"/>
        <v>0</v>
      </c>
      <c r="BC206" s="37">
        <f t="shared" si="73"/>
        <v>0</v>
      </c>
      <c r="BD206" s="37">
        <f t="shared" si="73"/>
        <v>0</v>
      </c>
      <c r="BE206" s="37">
        <f t="shared" si="73"/>
        <v>0</v>
      </c>
      <c r="BF206" s="37">
        <f t="shared" si="73"/>
        <v>0</v>
      </c>
      <c r="BG206" s="37">
        <f t="shared" si="73"/>
        <v>0</v>
      </c>
      <c r="BH206" s="37">
        <f t="shared" si="73"/>
        <v>0</v>
      </c>
      <c r="BI206" s="37">
        <f t="shared" si="73"/>
        <v>0</v>
      </c>
      <c r="BJ206" s="37">
        <f>BJ185</f>
        <v>0</v>
      </c>
      <c r="BK206" s="37">
        <f t="shared" si="73"/>
        <v>0</v>
      </c>
      <c r="BL206" s="37">
        <f t="shared" si="73"/>
        <v>0</v>
      </c>
      <c r="BM206" s="37">
        <f t="shared" si="73"/>
        <v>0</v>
      </c>
      <c r="BN206" s="37">
        <f t="shared" si="73"/>
        <v>0</v>
      </c>
      <c r="BO206" s="37">
        <f t="shared" si="73"/>
        <v>0</v>
      </c>
      <c r="BP206" s="37">
        <f t="shared" si="73"/>
        <v>0</v>
      </c>
      <c r="BQ206" s="37">
        <f t="shared" si="73"/>
        <v>0</v>
      </c>
      <c r="BR206" s="37">
        <f aca="true" t="shared" si="74" ref="BR206:DA206">BR185</f>
        <v>0</v>
      </c>
      <c r="BS206" s="37">
        <f t="shared" si="74"/>
        <v>0</v>
      </c>
      <c r="BT206" s="37">
        <f t="shared" si="74"/>
        <v>0</v>
      </c>
      <c r="BU206" s="37">
        <f t="shared" si="74"/>
        <v>0</v>
      </c>
      <c r="BV206" s="37">
        <f t="shared" si="74"/>
        <v>0</v>
      </c>
      <c r="BW206" s="37">
        <f>BW185</f>
        <v>0</v>
      </c>
      <c r="BX206" s="37">
        <f t="shared" si="74"/>
        <v>0</v>
      </c>
      <c r="BY206" s="37">
        <f t="shared" si="74"/>
        <v>0</v>
      </c>
      <c r="BZ206" s="37">
        <f t="shared" si="74"/>
        <v>0</v>
      </c>
      <c r="CA206" s="37">
        <f t="shared" si="74"/>
        <v>0</v>
      </c>
      <c r="CB206" s="37">
        <f t="shared" si="74"/>
        <v>5500</v>
      </c>
      <c r="CC206" s="37">
        <f t="shared" si="74"/>
        <v>-5248486.68</v>
      </c>
      <c r="CD206" s="37">
        <f t="shared" si="74"/>
        <v>25323586.68</v>
      </c>
      <c r="CE206" s="37">
        <f t="shared" si="74"/>
        <v>0</v>
      </c>
      <c r="CF206" s="37">
        <f t="shared" si="74"/>
        <v>21467671.54</v>
      </c>
      <c r="CG206" s="37">
        <f t="shared" si="74"/>
        <v>21473171.54</v>
      </c>
      <c r="CH206" s="37">
        <f t="shared" si="74"/>
        <v>0</v>
      </c>
      <c r="CI206" s="37">
        <f t="shared" si="74"/>
        <v>0</v>
      </c>
      <c r="CJ206" s="37">
        <f t="shared" si="74"/>
        <v>0</v>
      </c>
      <c r="CK206" s="37">
        <f t="shared" si="74"/>
        <v>0</v>
      </c>
      <c r="CL206" s="37">
        <f t="shared" si="74"/>
        <v>0</v>
      </c>
      <c r="CM206" s="37">
        <f t="shared" si="74"/>
        <v>0</v>
      </c>
      <c r="CN206" s="37">
        <f t="shared" si="74"/>
        <v>0</v>
      </c>
      <c r="CO206" s="37">
        <f t="shared" si="74"/>
        <v>0</v>
      </c>
      <c r="CP206" s="37">
        <f t="shared" si="74"/>
        <v>0</v>
      </c>
      <c r="CQ206" s="37">
        <f t="shared" si="74"/>
        <v>0</v>
      </c>
      <c r="CR206" s="37">
        <f t="shared" si="74"/>
        <v>0</v>
      </c>
      <c r="CS206" s="37">
        <f t="shared" si="74"/>
        <v>0</v>
      </c>
      <c r="CT206" s="37">
        <f t="shared" si="74"/>
        <v>0</v>
      </c>
      <c r="CU206" s="37">
        <f t="shared" si="74"/>
        <v>0</v>
      </c>
      <c r="CV206" s="37">
        <f t="shared" si="74"/>
        <v>0</v>
      </c>
      <c r="CW206" s="37">
        <f t="shared" si="74"/>
        <v>0</v>
      </c>
      <c r="CX206" s="37">
        <f t="shared" si="74"/>
        <v>0</v>
      </c>
      <c r="CY206" s="37">
        <f t="shared" si="74"/>
        <v>0</v>
      </c>
      <c r="CZ206" s="37">
        <f t="shared" si="74"/>
        <v>0</v>
      </c>
      <c r="DA206" s="37">
        <f t="shared" si="74"/>
        <v>1398071.539999999</v>
      </c>
    </row>
    <row r="207" spans="1:105" s="18" customFormat="1" ht="12.75">
      <c r="A207" s="135" t="s">
        <v>158</v>
      </c>
      <c r="B207" s="37">
        <f>B186+B187</f>
        <v>0</v>
      </c>
      <c r="C207" s="37">
        <f aca="true" t="shared" si="75" ref="C207:BQ207">C186+C187</f>
        <v>0</v>
      </c>
      <c r="D207" s="37">
        <f t="shared" si="75"/>
        <v>0</v>
      </c>
      <c r="E207" s="37">
        <f t="shared" si="75"/>
        <v>0</v>
      </c>
      <c r="F207" s="37">
        <f t="shared" si="75"/>
        <v>0</v>
      </c>
      <c r="G207" s="37">
        <f t="shared" si="75"/>
        <v>16441</v>
      </c>
      <c r="H207" s="37">
        <f t="shared" si="75"/>
        <v>35558135.35</v>
      </c>
      <c r="I207" s="37">
        <f t="shared" si="75"/>
        <v>0</v>
      </c>
      <c r="J207" s="37">
        <f t="shared" si="75"/>
        <v>0</v>
      </c>
      <c r="K207" s="37">
        <f t="shared" si="75"/>
        <v>35558135.35</v>
      </c>
      <c r="L207" s="37">
        <f t="shared" si="75"/>
        <v>3187372.6099999994</v>
      </c>
      <c r="M207" s="37">
        <f t="shared" si="75"/>
        <v>0</v>
      </c>
      <c r="N207" s="37">
        <f t="shared" si="75"/>
        <v>0</v>
      </c>
      <c r="O207" s="37">
        <f t="shared" si="75"/>
        <v>-10314869.42</v>
      </c>
      <c r="P207" s="37">
        <f>P186+P187</f>
        <v>-40763.369999999995</v>
      </c>
      <c r="Q207" s="37">
        <f t="shared" si="75"/>
        <v>0</v>
      </c>
      <c r="R207" s="37">
        <f t="shared" si="75"/>
        <v>-2397617.71</v>
      </c>
      <c r="S207" s="37">
        <f t="shared" si="75"/>
        <v>0</v>
      </c>
      <c r="T207" s="37">
        <f t="shared" si="75"/>
        <v>0</v>
      </c>
      <c r="U207" s="37">
        <f t="shared" si="75"/>
        <v>0</v>
      </c>
      <c r="V207" s="37">
        <f t="shared" si="75"/>
        <v>0</v>
      </c>
      <c r="W207" s="37">
        <f t="shared" si="75"/>
        <v>0</v>
      </c>
      <c r="X207" s="37">
        <f t="shared" si="75"/>
        <v>0</v>
      </c>
      <c r="Y207" s="37">
        <f>Y186+Y187</f>
        <v>0</v>
      </c>
      <c r="Z207" s="37">
        <f t="shared" si="75"/>
        <v>0</v>
      </c>
      <c r="AA207" s="37">
        <f t="shared" si="75"/>
        <v>0</v>
      </c>
      <c r="AB207" s="37"/>
      <c r="AC207" s="37">
        <f t="shared" si="75"/>
        <v>0</v>
      </c>
      <c r="AD207" s="37">
        <f t="shared" si="75"/>
        <v>0</v>
      </c>
      <c r="AE207" s="37">
        <f t="shared" si="75"/>
        <v>0</v>
      </c>
      <c r="AF207" s="37">
        <f t="shared" si="75"/>
        <v>0</v>
      </c>
      <c r="AG207" s="37">
        <f t="shared" si="75"/>
        <v>0</v>
      </c>
      <c r="AH207" s="37">
        <f t="shared" si="75"/>
        <v>0</v>
      </c>
      <c r="AI207" s="37">
        <f t="shared" si="75"/>
        <v>0</v>
      </c>
      <c r="AJ207" s="37">
        <f t="shared" si="75"/>
        <v>0</v>
      </c>
      <c r="AK207" s="37">
        <f t="shared" si="75"/>
        <v>0</v>
      </c>
      <c r="AL207" s="37">
        <f t="shared" si="75"/>
        <v>0</v>
      </c>
      <c r="AM207" s="37">
        <f t="shared" si="75"/>
        <v>-12753250.5</v>
      </c>
      <c r="AN207" s="37">
        <f t="shared" si="75"/>
        <v>48311385.85</v>
      </c>
      <c r="AO207" s="37">
        <f t="shared" si="75"/>
        <v>0</v>
      </c>
      <c r="AP207" s="37">
        <f t="shared" si="75"/>
        <v>0</v>
      </c>
      <c r="AQ207" s="37">
        <f t="shared" si="75"/>
        <v>0</v>
      </c>
      <c r="AR207" s="37">
        <f t="shared" si="75"/>
        <v>0</v>
      </c>
      <c r="AS207" s="37">
        <f t="shared" si="75"/>
        <v>0</v>
      </c>
      <c r="AT207" s="37">
        <f t="shared" si="75"/>
        <v>0</v>
      </c>
      <c r="AU207" s="37">
        <f t="shared" si="75"/>
        <v>0</v>
      </c>
      <c r="AV207" s="37">
        <f t="shared" si="75"/>
        <v>0</v>
      </c>
      <c r="AW207" s="37">
        <f t="shared" si="75"/>
        <v>0</v>
      </c>
      <c r="AX207" s="37">
        <f t="shared" si="75"/>
        <v>0</v>
      </c>
      <c r="AY207" s="37">
        <f t="shared" si="75"/>
        <v>0</v>
      </c>
      <c r="AZ207" s="37">
        <f t="shared" si="75"/>
        <v>0</v>
      </c>
      <c r="BA207" s="37">
        <f>BA186+BA187</f>
        <v>0</v>
      </c>
      <c r="BB207" s="37">
        <f t="shared" si="75"/>
        <v>0</v>
      </c>
      <c r="BC207" s="37">
        <f t="shared" si="75"/>
        <v>0</v>
      </c>
      <c r="BD207" s="37">
        <f t="shared" si="75"/>
        <v>0</v>
      </c>
      <c r="BE207" s="37">
        <f t="shared" si="75"/>
        <v>0</v>
      </c>
      <c r="BF207" s="37">
        <f t="shared" si="75"/>
        <v>0</v>
      </c>
      <c r="BG207" s="37">
        <f t="shared" si="75"/>
        <v>0</v>
      </c>
      <c r="BH207" s="37">
        <f t="shared" si="75"/>
        <v>0</v>
      </c>
      <c r="BI207" s="37">
        <f t="shared" si="75"/>
        <v>0</v>
      </c>
      <c r="BJ207" s="37">
        <f>BJ186+BJ187</f>
        <v>0</v>
      </c>
      <c r="BK207" s="37">
        <f t="shared" si="75"/>
        <v>0</v>
      </c>
      <c r="BL207" s="37">
        <f t="shared" si="75"/>
        <v>0</v>
      </c>
      <c r="BM207" s="37">
        <f t="shared" si="75"/>
        <v>0</v>
      </c>
      <c r="BN207" s="37">
        <f t="shared" si="75"/>
        <v>0</v>
      </c>
      <c r="BO207" s="37">
        <f t="shared" si="75"/>
        <v>0</v>
      </c>
      <c r="BP207" s="37">
        <f t="shared" si="75"/>
        <v>0</v>
      </c>
      <c r="BQ207" s="37">
        <f t="shared" si="75"/>
        <v>0</v>
      </c>
      <c r="BR207" s="37">
        <f aca="true" t="shared" si="76" ref="BR207:DA207">BR186+BR187</f>
        <v>0</v>
      </c>
      <c r="BS207" s="37">
        <f t="shared" si="76"/>
        <v>0</v>
      </c>
      <c r="BT207" s="37">
        <f t="shared" si="76"/>
        <v>0</v>
      </c>
      <c r="BU207" s="37">
        <f t="shared" si="76"/>
        <v>0</v>
      </c>
      <c r="BV207" s="37">
        <f t="shared" si="76"/>
        <v>0</v>
      </c>
      <c r="BW207" s="37">
        <f>BW186+BW187</f>
        <v>0</v>
      </c>
      <c r="BX207" s="37">
        <f t="shared" si="76"/>
        <v>0</v>
      </c>
      <c r="BY207" s="37">
        <f t="shared" si="76"/>
        <v>0</v>
      </c>
      <c r="BZ207" s="37">
        <f t="shared" si="76"/>
        <v>0</v>
      </c>
      <c r="CA207" s="37">
        <f t="shared" si="76"/>
        <v>0</v>
      </c>
      <c r="CB207" s="37">
        <f t="shared" si="76"/>
        <v>16441</v>
      </c>
      <c r="CC207" s="37">
        <f t="shared" si="76"/>
        <v>-12753250.5</v>
      </c>
      <c r="CD207" s="37">
        <f t="shared" si="76"/>
        <v>48327826.85</v>
      </c>
      <c r="CE207" s="37">
        <f t="shared" si="76"/>
        <v>0</v>
      </c>
      <c r="CF207" s="37">
        <f t="shared" si="76"/>
        <v>38745507.96</v>
      </c>
      <c r="CG207" s="37">
        <f t="shared" si="76"/>
        <v>38761948.96</v>
      </c>
      <c r="CH207" s="37">
        <f t="shared" si="76"/>
        <v>0</v>
      </c>
      <c r="CI207" s="37">
        <f t="shared" si="76"/>
        <v>0</v>
      </c>
      <c r="CJ207" s="37">
        <f t="shared" si="76"/>
        <v>0</v>
      </c>
      <c r="CK207" s="37">
        <f t="shared" si="76"/>
        <v>0</v>
      </c>
      <c r="CL207" s="37">
        <f t="shared" si="76"/>
        <v>0</v>
      </c>
      <c r="CM207" s="37">
        <f t="shared" si="76"/>
        <v>0</v>
      </c>
      <c r="CN207" s="37">
        <f t="shared" si="76"/>
        <v>0</v>
      </c>
      <c r="CO207" s="37">
        <f t="shared" si="76"/>
        <v>0</v>
      </c>
      <c r="CP207" s="37">
        <f t="shared" si="76"/>
        <v>0</v>
      </c>
      <c r="CQ207" s="37">
        <f t="shared" si="76"/>
        <v>0</v>
      </c>
      <c r="CR207" s="37">
        <f t="shared" si="76"/>
        <v>0</v>
      </c>
      <c r="CS207" s="37">
        <f t="shared" si="76"/>
        <v>0</v>
      </c>
      <c r="CT207" s="37">
        <f t="shared" si="76"/>
        <v>0</v>
      </c>
      <c r="CU207" s="37">
        <f t="shared" si="76"/>
        <v>0</v>
      </c>
      <c r="CV207" s="37">
        <f t="shared" si="76"/>
        <v>0</v>
      </c>
      <c r="CW207" s="37">
        <f t="shared" si="76"/>
        <v>0</v>
      </c>
      <c r="CX207" s="37">
        <f t="shared" si="76"/>
        <v>0</v>
      </c>
      <c r="CY207" s="37">
        <f t="shared" si="76"/>
        <v>0</v>
      </c>
      <c r="CZ207" s="37">
        <f t="shared" si="76"/>
        <v>0</v>
      </c>
      <c r="DA207" s="37">
        <f t="shared" si="76"/>
        <v>3187372.6099999994</v>
      </c>
    </row>
    <row r="208" spans="1:105" s="18" customFormat="1" ht="13.5" thickBot="1">
      <c r="A208" s="135" t="s">
        <v>159</v>
      </c>
      <c r="B208" s="38">
        <f>B188</f>
        <v>0</v>
      </c>
      <c r="C208" s="38">
        <f aca="true" t="shared" si="77" ref="C208:BQ208">C188</f>
        <v>0</v>
      </c>
      <c r="D208" s="38">
        <f t="shared" si="77"/>
        <v>0</v>
      </c>
      <c r="E208" s="38">
        <f t="shared" si="77"/>
        <v>0</v>
      </c>
      <c r="F208" s="38">
        <f t="shared" si="77"/>
        <v>0</v>
      </c>
      <c r="G208" s="38">
        <f t="shared" si="77"/>
        <v>1116735.49</v>
      </c>
      <c r="H208" s="38">
        <f t="shared" si="77"/>
        <v>17327500</v>
      </c>
      <c r="I208" s="38">
        <f t="shared" si="77"/>
        <v>0</v>
      </c>
      <c r="J208" s="38">
        <f t="shared" si="77"/>
        <v>0</v>
      </c>
      <c r="K208" s="38">
        <f t="shared" si="77"/>
        <v>17327500</v>
      </c>
      <c r="L208" s="38">
        <f t="shared" si="77"/>
        <v>3957733</v>
      </c>
      <c r="M208" s="38">
        <f t="shared" si="77"/>
        <v>0</v>
      </c>
      <c r="N208" s="38">
        <f t="shared" si="77"/>
        <v>0</v>
      </c>
      <c r="O208" s="38">
        <f t="shared" si="77"/>
        <v>-5239131.81</v>
      </c>
      <c r="P208" s="38">
        <f>P188</f>
        <v>0</v>
      </c>
      <c r="Q208" s="38">
        <f t="shared" si="77"/>
        <v>0</v>
      </c>
      <c r="R208" s="38">
        <f t="shared" si="77"/>
        <v>-190013.19</v>
      </c>
      <c r="S208" s="38">
        <f t="shared" si="77"/>
        <v>0</v>
      </c>
      <c r="T208" s="38">
        <f t="shared" si="77"/>
        <v>0</v>
      </c>
      <c r="U208" s="38">
        <f t="shared" si="77"/>
        <v>0</v>
      </c>
      <c r="V208" s="38">
        <f t="shared" si="77"/>
        <v>0</v>
      </c>
      <c r="W208" s="38">
        <f t="shared" si="77"/>
        <v>0</v>
      </c>
      <c r="X208" s="38">
        <f t="shared" si="77"/>
        <v>0</v>
      </c>
      <c r="Y208" s="38">
        <f>Y188</f>
        <v>0</v>
      </c>
      <c r="Z208" s="38">
        <f t="shared" si="77"/>
        <v>0</v>
      </c>
      <c r="AA208" s="38">
        <f t="shared" si="77"/>
        <v>0</v>
      </c>
      <c r="AB208" s="38"/>
      <c r="AC208" s="38">
        <f t="shared" si="77"/>
        <v>0</v>
      </c>
      <c r="AD208" s="38">
        <f t="shared" si="77"/>
        <v>0</v>
      </c>
      <c r="AE208" s="38">
        <f t="shared" si="77"/>
        <v>0</v>
      </c>
      <c r="AF208" s="38">
        <f t="shared" si="77"/>
        <v>0</v>
      </c>
      <c r="AG208" s="38">
        <f t="shared" si="77"/>
        <v>0</v>
      </c>
      <c r="AH208" s="38">
        <f t="shared" si="77"/>
        <v>0</v>
      </c>
      <c r="AI208" s="38">
        <f t="shared" si="77"/>
        <v>0</v>
      </c>
      <c r="AJ208" s="38">
        <f t="shared" si="77"/>
        <v>0</v>
      </c>
      <c r="AK208" s="38">
        <f t="shared" si="77"/>
        <v>0</v>
      </c>
      <c r="AL208" s="38">
        <f t="shared" si="77"/>
        <v>0</v>
      </c>
      <c r="AM208" s="38">
        <f t="shared" si="77"/>
        <v>-5429145</v>
      </c>
      <c r="AN208" s="38">
        <f t="shared" si="77"/>
        <v>22756645</v>
      </c>
      <c r="AO208" s="38">
        <f t="shared" si="77"/>
        <v>0</v>
      </c>
      <c r="AP208" s="38">
        <f t="shared" si="77"/>
        <v>0</v>
      </c>
      <c r="AQ208" s="38">
        <f t="shared" si="77"/>
        <v>0</v>
      </c>
      <c r="AR208" s="38">
        <f t="shared" si="77"/>
        <v>0</v>
      </c>
      <c r="AS208" s="38">
        <f t="shared" si="77"/>
        <v>0</v>
      </c>
      <c r="AT208" s="38">
        <f t="shared" si="77"/>
        <v>0</v>
      </c>
      <c r="AU208" s="38">
        <f t="shared" si="77"/>
        <v>0</v>
      </c>
      <c r="AV208" s="38">
        <f t="shared" si="77"/>
        <v>0</v>
      </c>
      <c r="AW208" s="38">
        <f t="shared" si="77"/>
        <v>0</v>
      </c>
      <c r="AX208" s="38">
        <f t="shared" si="77"/>
        <v>0</v>
      </c>
      <c r="AY208" s="38">
        <f t="shared" si="77"/>
        <v>0</v>
      </c>
      <c r="AZ208" s="38">
        <f t="shared" si="77"/>
        <v>0</v>
      </c>
      <c r="BA208" s="38">
        <f>BA188</f>
        <v>0</v>
      </c>
      <c r="BB208" s="38">
        <f t="shared" si="77"/>
        <v>0</v>
      </c>
      <c r="BC208" s="38">
        <f t="shared" si="77"/>
        <v>0</v>
      </c>
      <c r="BD208" s="38">
        <f t="shared" si="77"/>
        <v>0</v>
      </c>
      <c r="BE208" s="38">
        <f t="shared" si="77"/>
        <v>0</v>
      </c>
      <c r="BF208" s="38">
        <f t="shared" si="77"/>
        <v>0</v>
      </c>
      <c r="BG208" s="38">
        <f t="shared" si="77"/>
        <v>0</v>
      </c>
      <c r="BH208" s="38">
        <f t="shared" si="77"/>
        <v>0</v>
      </c>
      <c r="BI208" s="38">
        <f t="shared" si="77"/>
        <v>0</v>
      </c>
      <c r="BJ208" s="38">
        <f>BJ188</f>
        <v>0</v>
      </c>
      <c r="BK208" s="38">
        <f t="shared" si="77"/>
        <v>0</v>
      </c>
      <c r="BL208" s="38">
        <f t="shared" si="77"/>
        <v>0</v>
      </c>
      <c r="BM208" s="38">
        <f t="shared" si="77"/>
        <v>0</v>
      </c>
      <c r="BN208" s="38">
        <f t="shared" si="77"/>
        <v>0</v>
      </c>
      <c r="BO208" s="38">
        <f t="shared" si="77"/>
        <v>0</v>
      </c>
      <c r="BP208" s="38">
        <f t="shared" si="77"/>
        <v>0</v>
      </c>
      <c r="BQ208" s="38">
        <f t="shared" si="77"/>
        <v>0</v>
      </c>
      <c r="BR208" s="38">
        <f aca="true" t="shared" si="78" ref="BR208:DA208">BR188</f>
        <v>0</v>
      </c>
      <c r="BS208" s="38">
        <f t="shared" si="78"/>
        <v>0</v>
      </c>
      <c r="BT208" s="38">
        <f t="shared" si="78"/>
        <v>0</v>
      </c>
      <c r="BU208" s="38">
        <f t="shared" si="78"/>
        <v>0</v>
      </c>
      <c r="BV208" s="38">
        <f t="shared" si="78"/>
        <v>0</v>
      </c>
      <c r="BW208" s="38">
        <f>BW188</f>
        <v>0</v>
      </c>
      <c r="BX208" s="38">
        <f t="shared" si="78"/>
        <v>0</v>
      </c>
      <c r="BY208" s="38">
        <f t="shared" si="78"/>
        <v>0</v>
      </c>
      <c r="BZ208" s="38">
        <f t="shared" si="78"/>
        <v>0</v>
      </c>
      <c r="CA208" s="38">
        <f t="shared" si="78"/>
        <v>0</v>
      </c>
      <c r="CB208" s="38">
        <f t="shared" si="78"/>
        <v>1116735.49</v>
      </c>
      <c r="CC208" s="38">
        <f t="shared" si="78"/>
        <v>-5429145</v>
      </c>
      <c r="CD208" s="38">
        <f t="shared" si="78"/>
        <v>23873380.49</v>
      </c>
      <c r="CE208" s="38">
        <f t="shared" si="78"/>
        <v>0</v>
      </c>
      <c r="CF208" s="38">
        <f t="shared" si="78"/>
        <v>21285233</v>
      </c>
      <c r="CG208" s="38">
        <f t="shared" si="78"/>
        <v>22401968.49</v>
      </c>
      <c r="CH208" s="38">
        <f t="shared" si="78"/>
        <v>0</v>
      </c>
      <c r="CI208" s="38">
        <f t="shared" si="78"/>
        <v>0</v>
      </c>
      <c r="CJ208" s="38">
        <f t="shared" si="78"/>
        <v>0</v>
      </c>
      <c r="CK208" s="38">
        <f t="shared" si="78"/>
        <v>0</v>
      </c>
      <c r="CL208" s="38">
        <f t="shared" si="78"/>
        <v>0</v>
      </c>
      <c r="CM208" s="38">
        <f t="shared" si="78"/>
        <v>0</v>
      </c>
      <c r="CN208" s="38">
        <f t="shared" si="78"/>
        <v>0</v>
      </c>
      <c r="CO208" s="38">
        <f t="shared" si="78"/>
        <v>0</v>
      </c>
      <c r="CP208" s="38">
        <f t="shared" si="78"/>
        <v>0</v>
      </c>
      <c r="CQ208" s="38">
        <f t="shared" si="78"/>
        <v>0</v>
      </c>
      <c r="CR208" s="38">
        <f t="shared" si="78"/>
        <v>0</v>
      </c>
      <c r="CS208" s="38">
        <f t="shared" si="78"/>
        <v>0</v>
      </c>
      <c r="CT208" s="38">
        <f t="shared" si="78"/>
        <v>0</v>
      </c>
      <c r="CU208" s="38">
        <f t="shared" si="78"/>
        <v>0</v>
      </c>
      <c r="CV208" s="38">
        <f t="shared" si="78"/>
        <v>0</v>
      </c>
      <c r="CW208" s="38">
        <f t="shared" si="78"/>
        <v>0</v>
      </c>
      <c r="CX208" s="38">
        <f t="shared" si="78"/>
        <v>0</v>
      </c>
      <c r="CY208" s="38">
        <f t="shared" si="78"/>
        <v>0</v>
      </c>
      <c r="CZ208" s="38">
        <f t="shared" si="78"/>
        <v>0</v>
      </c>
      <c r="DA208" s="38">
        <f t="shared" si="78"/>
        <v>3957733</v>
      </c>
    </row>
    <row r="209" spans="1:105" s="18" customFormat="1" ht="13.5" thickBot="1">
      <c r="A209" s="136" t="s">
        <v>160</v>
      </c>
      <c r="B209" s="39">
        <f>SUM(B203:B208)</f>
        <v>0</v>
      </c>
      <c r="C209" s="39">
        <f aca="true" t="shared" si="79" ref="C209:BQ209">SUM(C203:C208)</f>
        <v>0</v>
      </c>
      <c r="D209" s="39">
        <f t="shared" si="79"/>
        <v>10701</v>
      </c>
      <c r="E209" s="39">
        <f t="shared" si="79"/>
        <v>0</v>
      </c>
      <c r="F209" s="39">
        <f t="shared" si="79"/>
        <v>0</v>
      </c>
      <c r="G209" s="39">
        <f t="shared" si="79"/>
        <v>12699370.340000002</v>
      </c>
      <c r="H209" s="39">
        <f t="shared" si="79"/>
        <v>265963912.54999998</v>
      </c>
      <c r="I209" s="39">
        <f t="shared" si="79"/>
        <v>0</v>
      </c>
      <c r="J209" s="39">
        <f t="shared" si="79"/>
        <v>0</v>
      </c>
      <c r="K209" s="39">
        <f t="shared" si="79"/>
        <v>265963912.54999998</v>
      </c>
      <c r="L209" s="39">
        <f t="shared" si="79"/>
        <v>34170352.17</v>
      </c>
      <c r="M209" s="39">
        <f t="shared" si="79"/>
        <v>0</v>
      </c>
      <c r="N209" s="39">
        <f t="shared" si="79"/>
        <v>8742400</v>
      </c>
      <c r="O209" s="39">
        <f t="shared" si="79"/>
        <v>-85720380.49000001</v>
      </c>
      <c r="P209" s="39">
        <f>SUM(P203:P208)</f>
        <v>-205774.53</v>
      </c>
      <c r="Q209" s="39">
        <f t="shared" si="79"/>
        <v>-825</v>
      </c>
      <c r="R209" s="39">
        <f t="shared" si="79"/>
        <v>-10840332.42</v>
      </c>
      <c r="S209" s="39">
        <f t="shared" si="79"/>
        <v>-73665.83</v>
      </c>
      <c r="T209" s="39">
        <f t="shared" si="79"/>
        <v>0</v>
      </c>
      <c r="U209" s="39">
        <f t="shared" si="79"/>
        <v>-537252.0599999999</v>
      </c>
      <c r="V209" s="39">
        <f t="shared" si="79"/>
        <v>-9825.119999999999</v>
      </c>
      <c r="W209" s="39">
        <f t="shared" si="79"/>
        <v>0</v>
      </c>
      <c r="X209" s="39">
        <f t="shared" si="79"/>
        <v>-292931.93</v>
      </c>
      <c r="Y209" s="39">
        <f>SUM(Y203:Y208)</f>
        <v>0</v>
      </c>
      <c r="Z209" s="39">
        <f t="shared" si="79"/>
        <v>0</v>
      </c>
      <c r="AA209" s="39">
        <f t="shared" si="79"/>
        <v>0</v>
      </c>
      <c r="AB209" s="39"/>
      <c r="AC209" s="39">
        <f t="shared" si="79"/>
        <v>0</v>
      </c>
      <c r="AD209" s="39">
        <f t="shared" si="79"/>
        <v>0</v>
      </c>
      <c r="AE209" s="39">
        <f t="shared" si="79"/>
        <v>0</v>
      </c>
      <c r="AF209" s="39">
        <f t="shared" si="79"/>
        <v>0</v>
      </c>
      <c r="AG209" s="39">
        <f t="shared" si="79"/>
        <v>0</v>
      </c>
      <c r="AH209" s="39">
        <f t="shared" si="79"/>
        <v>0</v>
      </c>
      <c r="AI209" s="39">
        <f t="shared" si="79"/>
        <v>0</v>
      </c>
      <c r="AJ209" s="39">
        <f t="shared" si="79"/>
        <v>0</v>
      </c>
      <c r="AK209" s="39">
        <f t="shared" si="79"/>
        <v>0</v>
      </c>
      <c r="AL209" s="39">
        <f t="shared" si="79"/>
        <v>0</v>
      </c>
      <c r="AM209" s="39">
        <f t="shared" si="79"/>
        <v>-97680987.38</v>
      </c>
      <c r="AN209" s="39">
        <f t="shared" si="79"/>
        <v>363644899.93000007</v>
      </c>
      <c r="AO209" s="39">
        <f t="shared" si="79"/>
        <v>0</v>
      </c>
      <c r="AP209" s="39">
        <f t="shared" si="79"/>
        <v>0</v>
      </c>
      <c r="AQ209" s="39">
        <f t="shared" si="79"/>
        <v>0</v>
      </c>
      <c r="AR209" s="39">
        <f t="shared" si="79"/>
        <v>0</v>
      </c>
      <c r="AS209" s="39">
        <f t="shared" si="79"/>
        <v>0</v>
      </c>
      <c r="AT209" s="39">
        <f t="shared" si="79"/>
        <v>0</v>
      </c>
      <c r="AU209" s="39">
        <f t="shared" si="79"/>
        <v>0</v>
      </c>
      <c r="AV209" s="39">
        <f t="shared" si="79"/>
        <v>0</v>
      </c>
      <c r="AW209" s="39">
        <f t="shared" si="79"/>
        <v>0</v>
      </c>
      <c r="AX209" s="39">
        <f t="shared" si="79"/>
        <v>0</v>
      </c>
      <c r="AY209" s="39">
        <f t="shared" si="79"/>
        <v>0</v>
      </c>
      <c r="AZ209" s="39">
        <f t="shared" si="79"/>
        <v>0</v>
      </c>
      <c r="BA209" s="39">
        <f>SUM(BA203:BA208)</f>
        <v>0</v>
      </c>
      <c r="BB209" s="39">
        <f t="shared" si="79"/>
        <v>0</v>
      </c>
      <c r="BC209" s="39">
        <f t="shared" si="79"/>
        <v>0</v>
      </c>
      <c r="BD209" s="39">
        <f t="shared" si="79"/>
        <v>0</v>
      </c>
      <c r="BE209" s="39">
        <f t="shared" si="79"/>
        <v>0</v>
      </c>
      <c r="BF209" s="39">
        <f t="shared" si="79"/>
        <v>0</v>
      </c>
      <c r="BG209" s="39">
        <f t="shared" si="79"/>
        <v>0</v>
      </c>
      <c r="BH209" s="39">
        <f t="shared" si="79"/>
        <v>0</v>
      </c>
      <c r="BI209" s="39">
        <f t="shared" si="79"/>
        <v>0</v>
      </c>
      <c r="BJ209" s="39">
        <f>SUM(BJ203:BJ208)</f>
        <v>0</v>
      </c>
      <c r="BK209" s="39">
        <f t="shared" si="79"/>
        <v>0</v>
      </c>
      <c r="BL209" s="39">
        <f t="shared" si="79"/>
        <v>0</v>
      </c>
      <c r="BM209" s="39">
        <f t="shared" si="79"/>
        <v>0</v>
      </c>
      <c r="BN209" s="39">
        <f t="shared" si="79"/>
        <v>0</v>
      </c>
      <c r="BO209" s="39">
        <f t="shared" si="79"/>
        <v>0</v>
      </c>
      <c r="BP209" s="39">
        <f t="shared" si="79"/>
        <v>0</v>
      </c>
      <c r="BQ209" s="39">
        <f t="shared" si="79"/>
        <v>0</v>
      </c>
      <c r="BR209" s="39">
        <f aca="true" t="shared" si="80" ref="BR209:DA209">SUM(BR203:BR208)</f>
        <v>0</v>
      </c>
      <c r="BS209" s="39">
        <f t="shared" si="80"/>
        <v>0</v>
      </c>
      <c r="BT209" s="39">
        <f t="shared" si="80"/>
        <v>0</v>
      </c>
      <c r="BU209" s="39">
        <f t="shared" si="80"/>
        <v>0</v>
      </c>
      <c r="BV209" s="39">
        <f t="shared" si="80"/>
        <v>0</v>
      </c>
      <c r="BW209" s="39">
        <f>SUM(BW203:BW208)</f>
        <v>0</v>
      </c>
      <c r="BX209" s="39">
        <f t="shared" si="80"/>
        <v>0</v>
      </c>
      <c r="BY209" s="39">
        <f t="shared" si="80"/>
        <v>0</v>
      </c>
      <c r="BZ209" s="39">
        <f t="shared" si="80"/>
        <v>0</v>
      </c>
      <c r="CA209" s="39">
        <f t="shared" si="80"/>
        <v>0</v>
      </c>
      <c r="CB209" s="39">
        <f t="shared" si="80"/>
        <v>12699370.340000002</v>
      </c>
      <c r="CC209" s="39">
        <f t="shared" si="80"/>
        <v>-97680987.38</v>
      </c>
      <c r="CD209" s="39">
        <f t="shared" si="80"/>
        <v>376344270.27</v>
      </c>
      <c r="CE209" s="39">
        <f t="shared" si="80"/>
        <v>0</v>
      </c>
      <c r="CF209" s="39">
        <f t="shared" si="80"/>
        <v>300134264.71999997</v>
      </c>
      <c r="CG209" s="39">
        <f t="shared" si="80"/>
        <v>312844336.06</v>
      </c>
      <c r="CH209" s="39">
        <f t="shared" si="80"/>
        <v>0</v>
      </c>
      <c r="CI209" s="39">
        <f t="shared" si="80"/>
        <v>0</v>
      </c>
      <c r="CJ209" s="39">
        <f t="shared" si="80"/>
        <v>0</v>
      </c>
      <c r="CK209" s="39">
        <f t="shared" si="80"/>
        <v>0</v>
      </c>
      <c r="CL209" s="39">
        <f t="shared" si="80"/>
        <v>0</v>
      </c>
      <c r="CM209" s="39">
        <f t="shared" si="80"/>
        <v>0</v>
      </c>
      <c r="CN209" s="39">
        <f t="shared" si="80"/>
        <v>0</v>
      </c>
      <c r="CO209" s="39">
        <f t="shared" si="80"/>
        <v>0</v>
      </c>
      <c r="CP209" s="39">
        <f t="shared" si="80"/>
        <v>0</v>
      </c>
      <c r="CQ209" s="39">
        <f t="shared" si="80"/>
        <v>0</v>
      </c>
      <c r="CR209" s="39">
        <f t="shared" si="80"/>
        <v>0</v>
      </c>
      <c r="CS209" s="39">
        <f t="shared" si="80"/>
        <v>0</v>
      </c>
      <c r="CT209" s="39">
        <f t="shared" si="80"/>
        <v>0</v>
      </c>
      <c r="CU209" s="39">
        <f t="shared" si="80"/>
        <v>0</v>
      </c>
      <c r="CV209" s="39">
        <f t="shared" si="80"/>
        <v>0</v>
      </c>
      <c r="CW209" s="39">
        <f t="shared" si="80"/>
        <v>0</v>
      </c>
      <c r="CX209" s="39">
        <f t="shared" si="80"/>
        <v>0</v>
      </c>
      <c r="CY209" s="39">
        <f t="shared" si="80"/>
        <v>0</v>
      </c>
      <c r="CZ209" s="39">
        <f t="shared" si="80"/>
        <v>0</v>
      </c>
      <c r="DA209" s="39">
        <f t="shared" si="80"/>
        <v>34181053.17</v>
      </c>
    </row>
    <row r="210" spans="1:105" s="18" customFormat="1" ht="12.75">
      <c r="A210" s="135" t="s">
        <v>161</v>
      </c>
      <c r="B210" s="40">
        <f>B190+B191</f>
        <v>0</v>
      </c>
      <c r="C210" s="40">
        <f aca="true" t="shared" si="81" ref="C210:BQ210">C190+C191</f>
        <v>0</v>
      </c>
      <c r="D210" s="40">
        <f t="shared" si="81"/>
        <v>0</v>
      </c>
      <c r="E210" s="40">
        <f t="shared" si="81"/>
        <v>0</v>
      </c>
      <c r="F210" s="40">
        <f t="shared" si="81"/>
        <v>0</v>
      </c>
      <c r="G210" s="40">
        <f t="shared" si="81"/>
        <v>0</v>
      </c>
      <c r="H210" s="40">
        <f t="shared" si="81"/>
        <v>11415175</v>
      </c>
      <c r="I210" s="40">
        <f t="shared" si="81"/>
        <v>0</v>
      </c>
      <c r="J210" s="40">
        <f t="shared" si="81"/>
        <v>0</v>
      </c>
      <c r="K210" s="40">
        <f t="shared" si="81"/>
        <v>11415175</v>
      </c>
      <c r="L210" s="40">
        <f t="shared" si="81"/>
        <v>1219925</v>
      </c>
      <c r="M210" s="40">
        <f t="shared" si="81"/>
        <v>0</v>
      </c>
      <c r="N210" s="40">
        <f t="shared" si="81"/>
        <v>0</v>
      </c>
      <c r="O210" s="40">
        <f t="shared" si="81"/>
        <v>-2268897.5</v>
      </c>
      <c r="P210" s="40">
        <f>P190+P191</f>
        <v>0</v>
      </c>
      <c r="Q210" s="40">
        <f t="shared" si="81"/>
        <v>-338</v>
      </c>
      <c r="R210" s="40">
        <f t="shared" si="81"/>
        <v>-615442.7799999999</v>
      </c>
      <c r="S210" s="40">
        <f t="shared" si="81"/>
        <v>-22570.61</v>
      </c>
      <c r="T210" s="40">
        <f t="shared" si="81"/>
        <v>-123200</v>
      </c>
      <c r="U210" s="40">
        <f t="shared" si="81"/>
        <v>-262317.41</v>
      </c>
      <c r="V210" s="40">
        <f t="shared" si="81"/>
        <v>-12982.529999999999</v>
      </c>
      <c r="W210" s="40">
        <f t="shared" si="81"/>
        <v>-183655.32</v>
      </c>
      <c r="X210" s="40">
        <f t="shared" si="81"/>
        <v>0</v>
      </c>
      <c r="Y210" s="40">
        <f>Y190+Y191</f>
        <v>0</v>
      </c>
      <c r="Z210" s="40">
        <f t="shared" si="81"/>
        <v>0</v>
      </c>
      <c r="AA210" s="40">
        <f t="shared" si="81"/>
        <v>0</v>
      </c>
      <c r="AB210" s="40"/>
      <c r="AC210" s="40">
        <f t="shared" si="81"/>
        <v>0</v>
      </c>
      <c r="AD210" s="40">
        <f t="shared" si="81"/>
        <v>0</v>
      </c>
      <c r="AE210" s="40">
        <f t="shared" si="81"/>
        <v>0</v>
      </c>
      <c r="AF210" s="40">
        <f t="shared" si="81"/>
        <v>0</v>
      </c>
      <c r="AG210" s="40">
        <f t="shared" si="81"/>
        <v>0</v>
      </c>
      <c r="AH210" s="40">
        <f t="shared" si="81"/>
        <v>0</v>
      </c>
      <c r="AI210" s="40">
        <f t="shared" si="81"/>
        <v>0</v>
      </c>
      <c r="AJ210" s="40">
        <f t="shared" si="81"/>
        <v>0</v>
      </c>
      <c r="AK210" s="40">
        <f t="shared" si="81"/>
        <v>0</v>
      </c>
      <c r="AL210" s="40">
        <f t="shared" si="81"/>
        <v>0</v>
      </c>
      <c r="AM210" s="40">
        <f t="shared" si="81"/>
        <v>-3489404.1499999994</v>
      </c>
      <c r="AN210" s="40">
        <f t="shared" si="81"/>
        <v>14904579.149999999</v>
      </c>
      <c r="AO210" s="40">
        <f t="shared" si="81"/>
        <v>0</v>
      </c>
      <c r="AP210" s="40">
        <f t="shared" si="81"/>
        <v>0</v>
      </c>
      <c r="AQ210" s="40">
        <f t="shared" si="81"/>
        <v>0</v>
      </c>
      <c r="AR210" s="40">
        <f t="shared" si="81"/>
        <v>0</v>
      </c>
      <c r="AS210" s="40">
        <f t="shared" si="81"/>
        <v>0</v>
      </c>
      <c r="AT210" s="40">
        <f t="shared" si="81"/>
        <v>0</v>
      </c>
      <c r="AU210" s="40">
        <f t="shared" si="81"/>
        <v>0</v>
      </c>
      <c r="AV210" s="40">
        <f t="shared" si="81"/>
        <v>0</v>
      </c>
      <c r="AW210" s="40">
        <f t="shared" si="81"/>
        <v>0</v>
      </c>
      <c r="AX210" s="40">
        <f t="shared" si="81"/>
        <v>0</v>
      </c>
      <c r="AY210" s="40">
        <f t="shared" si="81"/>
        <v>0</v>
      </c>
      <c r="AZ210" s="40">
        <f t="shared" si="81"/>
        <v>0</v>
      </c>
      <c r="BA210" s="40">
        <f>BA190+BA191</f>
        <v>0</v>
      </c>
      <c r="BB210" s="40">
        <f t="shared" si="81"/>
        <v>0</v>
      </c>
      <c r="BC210" s="40">
        <f t="shared" si="81"/>
        <v>0</v>
      </c>
      <c r="BD210" s="40">
        <f t="shared" si="81"/>
        <v>0</v>
      </c>
      <c r="BE210" s="40">
        <f t="shared" si="81"/>
        <v>0</v>
      </c>
      <c r="BF210" s="40">
        <f t="shared" si="81"/>
        <v>0</v>
      </c>
      <c r="BG210" s="40">
        <f t="shared" si="81"/>
        <v>0</v>
      </c>
      <c r="BH210" s="40">
        <f t="shared" si="81"/>
        <v>0</v>
      </c>
      <c r="BI210" s="40">
        <f t="shared" si="81"/>
        <v>0</v>
      </c>
      <c r="BJ210" s="40">
        <f>BJ190+BJ191</f>
        <v>0</v>
      </c>
      <c r="BK210" s="40">
        <f t="shared" si="81"/>
        <v>0</v>
      </c>
      <c r="BL210" s="40">
        <f t="shared" si="81"/>
        <v>0</v>
      </c>
      <c r="BM210" s="40">
        <f t="shared" si="81"/>
        <v>0</v>
      </c>
      <c r="BN210" s="40">
        <f t="shared" si="81"/>
        <v>0</v>
      </c>
      <c r="BO210" s="40">
        <f t="shared" si="81"/>
        <v>0</v>
      </c>
      <c r="BP210" s="40">
        <f t="shared" si="81"/>
        <v>0</v>
      </c>
      <c r="BQ210" s="40">
        <f t="shared" si="81"/>
        <v>0</v>
      </c>
      <c r="BR210" s="40">
        <f aca="true" t="shared" si="82" ref="BR210:DA210">BR190+BR191</f>
        <v>0</v>
      </c>
      <c r="BS210" s="40">
        <f t="shared" si="82"/>
        <v>0</v>
      </c>
      <c r="BT210" s="40">
        <f t="shared" si="82"/>
        <v>0</v>
      </c>
      <c r="BU210" s="40">
        <f t="shared" si="82"/>
        <v>0</v>
      </c>
      <c r="BV210" s="40">
        <f t="shared" si="82"/>
        <v>0</v>
      </c>
      <c r="BW210" s="40">
        <f>BW190+BW191</f>
        <v>0</v>
      </c>
      <c r="BX210" s="40">
        <f t="shared" si="82"/>
        <v>0</v>
      </c>
      <c r="BY210" s="40">
        <f t="shared" si="82"/>
        <v>0</v>
      </c>
      <c r="BZ210" s="40">
        <f t="shared" si="82"/>
        <v>0</v>
      </c>
      <c r="CA210" s="40">
        <f t="shared" si="82"/>
        <v>0</v>
      </c>
      <c r="CB210" s="40">
        <f t="shared" si="82"/>
        <v>0</v>
      </c>
      <c r="CC210" s="40">
        <f t="shared" si="82"/>
        <v>-3489404.1499999994</v>
      </c>
      <c r="CD210" s="40">
        <f t="shared" si="82"/>
        <v>14904579.149999999</v>
      </c>
      <c r="CE210" s="40">
        <f t="shared" si="82"/>
        <v>0</v>
      </c>
      <c r="CF210" s="40">
        <f t="shared" si="82"/>
        <v>12635100</v>
      </c>
      <c r="CG210" s="40">
        <f t="shared" si="82"/>
        <v>12635100</v>
      </c>
      <c r="CH210" s="40">
        <f t="shared" si="82"/>
        <v>0</v>
      </c>
      <c r="CI210" s="40">
        <f t="shared" si="82"/>
        <v>0</v>
      </c>
      <c r="CJ210" s="40">
        <f t="shared" si="82"/>
        <v>0</v>
      </c>
      <c r="CK210" s="40">
        <f t="shared" si="82"/>
        <v>0</v>
      </c>
      <c r="CL210" s="40">
        <f t="shared" si="82"/>
        <v>0</v>
      </c>
      <c r="CM210" s="40">
        <f t="shared" si="82"/>
        <v>0</v>
      </c>
      <c r="CN210" s="40">
        <f t="shared" si="82"/>
        <v>0</v>
      </c>
      <c r="CO210" s="40">
        <f t="shared" si="82"/>
        <v>0</v>
      </c>
      <c r="CP210" s="40">
        <f t="shared" si="82"/>
        <v>0</v>
      </c>
      <c r="CQ210" s="40">
        <f t="shared" si="82"/>
        <v>0</v>
      </c>
      <c r="CR210" s="40">
        <f t="shared" si="82"/>
        <v>0</v>
      </c>
      <c r="CS210" s="40">
        <f t="shared" si="82"/>
        <v>0</v>
      </c>
      <c r="CT210" s="40">
        <f t="shared" si="82"/>
        <v>0</v>
      </c>
      <c r="CU210" s="40">
        <f t="shared" si="82"/>
        <v>0</v>
      </c>
      <c r="CV210" s="40">
        <f t="shared" si="82"/>
        <v>0</v>
      </c>
      <c r="CW210" s="40">
        <f t="shared" si="82"/>
        <v>0</v>
      </c>
      <c r="CX210" s="40">
        <f t="shared" si="82"/>
        <v>0</v>
      </c>
      <c r="CY210" s="40">
        <f t="shared" si="82"/>
        <v>0</v>
      </c>
      <c r="CZ210" s="40">
        <f t="shared" si="82"/>
        <v>0</v>
      </c>
      <c r="DA210" s="40">
        <f t="shared" si="82"/>
        <v>1219925</v>
      </c>
    </row>
    <row r="211" spans="1:105" s="18" customFormat="1" ht="12.75">
      <c r="A211" s="131" t="s">
        <v>162</v>
      </c>
      <c r="B211" s="37">
        <f aca="true" t="shared" si="83" ref="B211:BM211">B200+B209+B210</f>
        <v>1347028.3399999975</v>
      </c>
      <c r="C211" s="37">
        <f t="shared" si="83"/>
        <v>29033.789999999106</v>
      </c>
      <c r="D211" s="37">
        <f t="shared" si="83"/>
        <v>839981.9</v>
      </c>
      <c r="E211" s="37">
        <f t="shared" si="83"/>
        <v>4290</v>
      </c>
      <c r="F211" s="37">
        <f t="shared" si="83"/>
        <v>0</v>
      </c>
      <c r="G211" s="37">
        <f t="shared" si="83"/>
        <v>25132016.17</v>
      </c>
      <c r="H211" s="37">
        <f t="shared" si="83"/>
        <v>784699561.55</v>
      </c>
      <c r="I211" s="37">
        <f t="shared" si="83"/>
        <v>1757439521.21</v>
      </c>
      <c r="J211" s="37">
        <f t="shared" si="83"/>
        <v>3767400</v>
      </c>
      <c r="K211" s="37">
        <f t="shared" si="83"/>
        <v>2545906482.76</v>
      </c>
      <c r="L211" s="37">
        <f t="shared" si="83"/>
        <v>142060151.54</v>
      </c>
      <c r="M211" s="37">
        <f t="shared" si="83"/>
        <v>1738440.81</v>
      </c>
      <c r="N211" s="37">
        <f t="shared" si="83"/>
        <v>8742400</v>
      </c>
      <c r="O211" s="37">
        <f t="shared" si="83"/>
        <v>-138695711.88</v>
      </c>
      <c r="P211" s="37">
        <f t="shared" si="83"/>
        <v>-296327.91</v>
      </c>
      <c r="Q211" s="37">
        <f t="shared" si="83"/>
        <v>-65276.55</v>
      </c>
      <c r="R211" s="37">
        <f t="shared" si="83"/>
        <v>-20490680.130000003</v>
      </c>
      <c r="S211" s="37">
        <f t="shared" si="83"/>
        <v>-222658.61</v>
      </c>
      <c r="T211" s="37">
        <f t="shared" si="83"/>
        <v>-123200</v>
      </c>
      <c r="U211" s="37">
        <f t="shared" si="83"/>
        <v>-20892326.63</v>
      </c>
      <c r="V211" s="37">
        <f t="shared" si="83"/>
        <v>-1085105.4700000002</v>
      </c>
      <c r="W211" s="37">
        <f t="shared" si="83"/>
        <v>-1156618.81</v>
      </c>
      <c r="X211" s="37">
        <f t="shared" si="83"/>
        <v>-29587379.903333336</v>
      </c>
      <c r="Y211" s="37">
        <f>Y200+Y209+Y210</f>
        <v>100000</v>
      </c>
      <c r="Z211" s="37">
        <f t="shared" si="83"/>
        <v>0</v>
      </c>
      <c r="AA211" s="37">
        <f t="shared" si="83"/>
        <v>1927600</v>
      </c>
      <c r="AB211" s="37"/>
      <c r="AC211" s="37">
        <f t="shared" si="83"/>
        <v>1537478</v>
      </c>
      <c r="AD211" s="37">
        <f t="shared" si="83"/>
        <v>2436189</v>
      </c>
      <c r="AE211" s="37">
        <f t="shared" si="83"/>
        <v>13776816</v>
      </c>
      <c r="AF211" s="37">
        <f t="shared" si="83"/>
        <v>65000</v>
      </c>
      <c r="AG211" s="37">
        <f t="shared" si="83"/>
        <v>1674595</v>
      </c>
      <c r="AH211" s="37">
        <f t="shared" si="83"/>
        <v>0</v>
      </c>
      <c r="AI211" s="37">
        <f t="shared" si="83"/>
        <v>150000</v>
      </c>
      <c r="AJ211" s="37">
        <f t="shared" si="83"/>
        <v>0</v>
      </c>
      <c r="AK211" s="37">
        <f t="shared" si="83"/>
        <v>0</v>
      </c>
      <c r="AL211" s="37">
        <f t="shared" si="83"/>
        <v>0</v>
      </c>
      <c r="AM211" s="37">
        <f t="shared" si="83"/>
        <v>-190690446.09333333</v>
      </c>
      <c r="AN211" s="37">
        <f t="shared" si="83"/>
        <v>976737035.9833333</v>
      </c>
      <c r="AO211" s="37">
        <f t="shared" si="83"/>
        <v>0</v>
      </c>
      <c r="AP211" s="37">
        <f t="shared" si="83"/>
        <v>0</v>
      </c>
      <c r="AQ211" s="37">
        <f t="shared" si="83"/>
        <v>0</v>
      </c>
      <c r="AR211" s="37">
        <f t="shared" si="83"/>
        <v>0</v>
      </c>
      <c r="AS211" s="37">
        <f t="shared" si="83"/>
        <v>43812500</v>
      </c>
      <c r="AT211" s="37">
        <f t="shared" si="83"/>
        <v>115000</v>
      </c>
      <c r="AU211" s="37">
        <f t="shared" si="83"/>
        <v>11973600</v>
      </c>
      <c r="AV211" s="37">
        <f t="shared" si="83"/>
        <v>106688</v>
      </c>
      <c r="AW211" s="37">
        <f t="shared" si="83"/>
        <v>0</v>
      </c>
      <c r="AX211" s="37">
        <f t="shared" si="83"/>
        <v>0</v>
      </c>
      <c r="AY211" s="37">
        <f t="shared" si="83"/>
        <v>0</v>
      </c>
      <c r="AZ211" s="37">
        <f t="shared" si="83"/>
        <v>0</v>
      </c>
      <c r="BA211" s="37">
        <f>BA200+BA209+BA210</f>
        <v>306478.19999999995</v>
      </c>
      <c r="BB211" s="37">
        <f t="shared" si="83"/>
        <v>0</v>
      </c>
      <c r="BC211" s="37">
        <f t="shared" si="83"/>
        <v>0</v>
      </c>
      <c r="BD211" s="37">
        <f t="shared" si="83"/>
        <v>230670</v>
      </c>
      <c r="BE211" s="37">
        <f t="shared" si="83"/>
        <v>3236932</v>
      </c>
      <c r="BF211" s="37">
        <f t="shared" si="83"/>
        <v>3036932</v>
      </c>
      <c r="BG211" s="37">
        <f t="shared" si="83"/>
        <v>59781868.199999996</v>
      </c>
      <c r="BH211" s="37">
        <f t="shared" si="83"/>
        <v>1697657653.0100002</v>
      </c>
      <c r="BI211" s="37">
        <f t="shared" si="83"/>
        <v>830000</v>
      </c>
      <c r="BJ211" s="37">
        <f>BJ200+BJ209+BJ210</f>
        <v>0</v>
      </c>
      <c r="BK211" s="37">
        <f t="shared" si="83"/>
        <v>0</v>
      </c>
      <c r="BL211" s="37">
        <f t="shared" si="83"/>
        <v>286500</v>
      </c>
      <c r="BM211" s="37">
        <f t="shared" si="83"/>
        <v>20000</v>
      </c>
      <c r="BN211" s="37">
        <f aca="true" t="shared" si="84" ref="BN211:DA211">BN200+BN209+BN210</f>
        <v>0</v>
      </c>
      <c r="BO211" s="37">
        <f t="shared" si="84"/>
        <v>16200</v>
      </c>
      <c r="BP211" s="37">
        <f t="shared" si="84"/>
        <v>0</v>
      </c>
      <c r="BQ211" s="37">
        <f t="shared" si="84"/>
        <v>120000</v>
      </c>
      <c r="BR211" s="37">
        <f t="shared" si="84"/>
        <v>0</v>
      </c>
      <c r="BS211" s="37">
        <f t="shared" si="84"/>
        <v>130000</v>
      </c>
      <c r="BT211" s="37">
        <f t="shared" si="84"/>
        <v>9611.8</v>
      </c>
      <c r="BU211" s="37">
        <f t="shared" si="84"/>
        <v>10000</v>
      </c>
      <c r="BV211" s="37">
        <f t="shared" si="84"/>
        <v>10000</v>
      </c>
      <c r="BW211" s="37">
        <f>BW200+BW209+BW210</f>
        <v>10000</v>
      </c>
      <c r="BX211" s="37">
        <f t="shared" si="84"/>
        <v>444000</v>
      </c>
      <c r="BY211" s="37">
        <f t="shared" si="84"/>
        <v>0</v>
      </c>
      <c r="BZ211" s="37">
        <f t="shared" si="84"/>
        <v>130000</v>
      </c>
      <c r="CA211" s="37">
        <f t="shared" si="84"/>
        <v>2016311.8</v>
      </c>
      <c r="CB211" s="37">
        <f t="shared" si="84"/>
        <v>24854145.18</v>
      </c>
      <c r="CC211" s="37">
        <f t="shared" si="84"/>
        <v>-128892266.09333333</v>
      </c>
      <c r="CD211" s="37">
        <f t="shared" si="84"/>
        <v>2699248834.173333</v>
      </c>
      <c r="CE211" s="37">
        <f t="shared" si="84"/>
        <v>0</v>
      </c>
      <c r="CF211" s="37">
        <f t="shared" si="84"/>
        <v>2689705075.11</v>
      </c>
      <c r="CG211" s="37">
        <f t="shared" si="84"/>
        <v>2690648705.9900002</v>
      </c>
      <c r="CH211" s="37">
        <f t="shared" si="84"/>
        <v>528066.549999997</v>
      </c>
      <c r="CI211" s="37">
        <f t="shared" si="84"/>
        <v>0</v>
      </c>
      <c r="CJ211" s="37">
        <f t="shared" si="84"/>
        <v>0</v>
      </c>
      <c r="CK211" s="37">
        <f t="shared" si="84"/>
        <v>0</v>
      </c>
      <c r="CL211" s="37">
        <f t="shared" si="84"/>
        <v>0</v>
      </c>
      <c r="CM211" s="37">
        <f t="shared" si="84"/>
        <v>0</v>
      </c>
      <c r="CN211" s="37">
        <f t="shared" si="84"/>
        <v>0</v>
      </c>
      <c r="CO211" s="37">
        <f t="shared" si="84"/>
        <v>0</v>
      </c>
      <c r="CP211" s="37">
        <f t="shared" si="84"/>
        <v>0</v>
      </c>
      <c r="CQ211" s="37">
        <f t="shared" si="84"/>
        <v>24000</v>
      </c>
      <c r="CR211" s="37">
        <f t="shared" si="84"/>
        <v>24000</v>
      </c>
      <c r="CS211" s="37">
        <f t="shared" si="84"/>
        <v>3553044</v>
      </c>
      <c r="CT211" s="37">
        <f t="shared" si="84"/>
        <v>1318400</v>
      </c>
      <c r="CU211" s="37">
        <f t="shared" si="84"/>
        <v>0</v>
      </c>
      <c r="CV211" s="37">
        <f t="shared" si="84"/>
        <v>0</v>
      </c>
      <c r="CW211" s="37">
        <f t="shared" si="84"/>
        <v>20000</v>
      </c>
      <c r="CX211" s="37">
        <f t="shared" si="84"/>
        <v>0</v>
      </c>
      <c r="CY211" s="37">
        <f t="shared" si="84"/>
        <v>2695330.12</v>
      </c>
      <c r="CZ211" s="37">
        <f t="shared" si="84"/>
        <v>7634774.12</v>
      </c>
      <c r="DA211" s="37">
        <f t="shared" si="84"/>
        <v>135265359.32</v>
      </c>
    </row>
    <row r="212" spans="1:14" s="18" customFormat="1" ht="12.75">
      <c r="A212" s="94"/>
      <c r="I212" s="91"/>
      <c r="J212" s="91"/>
      <c r="K212" s="90"/>
      <c r="L212" s="91"/>
      <c r="M212" s="91"/>
      <c r="N212" s="91"/>
    </row>
    <row r="213" spans="1:88" s="18" customFormat="1" ht="12.75">
      <c r="A213" s="94"/>
      <c r="I213" s="91"/>
      <c r="J213" s="91"/>
      <c r="K213" s="90"/>
      <c r="L213" s="91"/>
      <c r="M213" s="91" t="s">
        <v>191</v>
      </c>
      <c r="N213" s="91"/>
      <c r="O213" s="95">
        <f>O197+O203</f>
        <v>-83263921.02000001</v>
      </c>
      <c r="P213" s="95">
        <f>P197+P203</f>
        <v>-187015.50999999998</v>
      </c>
      <c r="Q213" s="95">
        <f aca="true" t="shared" si="85" ref="Q213:CE213">Q197+Q203</f>
        <v>-5416.8</v>
      </c>
      <c r="R213" s="95">
        <f t="shared" si="85"/>
        <v>-14829970.82</v>
      </c>
      <c r="S213" s="95">
        <f t="shared" si="85"/>
        <v>-83725.78</v>
      </c>
      <c r="T213" s="95">
        <f t="shared" si="85"/>
        <v>0</v>
      </c>
      <c r="U213" s="95">
        <f t="shared" si="85"/>
        <v>-831159.23</v>
      </c>
      <c r="V213" s="95">
        <f t="shared" si="85"/>
        <v>-8169.8</v>
      </c>
      <c r="W213" s="95">
        <f t="shared" si="85"/>
        <v>0</v>
      </c>
      <c r="X213" s="95">
        <f t="shared" si="85"/>
        <v>-683723.9299999999</v>
      </c>
      <c r="Y213" s="95">
        <f>Y197+Y203</f>
        <v>0</v>
      </c>
      <c r="Z213" s="95">
        <f t="shared" si="85"/>
        <v>0</v>
      </c>
      <c r="AA213" s="95">
        <f t="shared" si="85"/>
        <v>0</v>
      </c>
      <c r="AB213" s="95"/>
      <c r="AC213" s="95">
        <f t="shared" si="85"/>
        <v>0</v>
      </c>
      <c r="AD213" s="95">
        <f t="shared" si="85"/>
        <v>0</v>
      </c>
      <c r="AE213" s="95">
        <f t="shared" si="85"/>
        <v>0</v>
      </c>
      <c r="AF213" s="95">
        <f t="shared" si="85"/>
        <v>0</v>
      </c>
      <c r="AG213" s="95">
        <f t="shared" si="85"/>
        <v>0</v>
      </c>
      <c r="AH213" s="95">
        <f t="shared" si="85"/>
        <v>0</v>
      </c>
      <c r="AI213" s="95">
        <f t="shared" si="85"/>
        <v>0</v>
      </c>
      <c r="AJ213" s="95">
        <f t="shared" si="85"/>
        <v>0</v>
      </c>
      <c r="AK213" s="95">
        <f t="shared" si="85"/>
        <v>0</v>
      </c>
      <c r="AL213" s="95">
        <f t="shared" si="85"/>
        <v>0</v>
      </c>
      <c r="AM213" s="95">
        <f t="shared" si="85"/>
        <v>-99893102.89</v>
      </c>
      <c r="AN213" s="95">
        <f t="shared" si="85"/>
        <v>300710495.05</v>
      </c>
      <c r="AO213" s="95">
        <f t="shared" si="85"/>
        <v>0</v>
      </c>
      <c r="AP213" s="95">
        <f t="shared" si="85"/>
        <v>0</v>
      </c>
      <c r="AQ213" s="95">
        <f t="shared" si="85"/>
        <v>0</v>
      </c>
      <c r="AR213" s="95">
        <f t="shared" si="85"/>
        <v>0</v>
      </c>
      <c r="AS213" s="95">
        <f>AS197+AS203</f>
        <v>0</v>
      </c>
      <c r="AT213" s="95">
        <f t="shared" si="85"/>
        <v>0</v>
      </c>
      <c r="AU213" s="95">
        <f t="shared" si="85"/>
        <v>0</v>
      </c>
      <c r="AV213" s="95">
        <f t="shared" si="85"/>
        <v>0</v>
      </c>
      <c r="AW213" s="95">
        <f t="shared" si="85"/>
        <v>0</v>
      </c>
      <c r="AX213" s="95">
        <f t="shared" si="85"/>
        <v>0</v>
      </c>
      <c r="AY213" s="95">
        <f t="shared" si="85"/>
        <v>0</v>
      </c>
      <c r="AZ213" s="95">
        <f t="shared" si="85"/>
        <v>0</v>
      </c>
      <c r="BA213" s="95">
        <f>BA197+BA203</f>
        <v>0</v>
      </c>
      <c r="BB213" s="95">
        <f t="shared" si="85"/>
        <v>0</v>
      </c>
      <c r="BC213" s="95">
        <f t="shared" si="85"/>
        <v>0</v>
      </c>
      <c r="BD213" s="95">
        <f t="shared" si="85"/>
        <v>0</v>
      </c>
      <c r="BE213" s="95">
        <f t="shared" si="85"/>
        <v>0</v>
      </c>
      <c r="BF213" s="95">
        <f t="shared" si="85"/>
        <v>0</v>
      </c>
      <c r="BG213" s="95">
        <f t="shared" si="85"/>
        <v>0</v>
      </c>
      <c r="BH213" s="95">
        <f t="shared" si="85"/>
        <v>0</v>
      </c>
      <c r="BI213" s="95">
        <f t="shared" si="85"/>
        <v>0</v>
      </c>
      <c r="BJ213" s="95">
        <f>BJ197+BJ203</f>
        <v>0</v>
      </c>
      <c r="BK213" s="95">
        <f t="shared" si="85"/>
        <v>0</v>
      </c>
      <c r="BL213" s="95">
        <f t="shared" si="85"/>
        <v>0</v>
      </c>
      <c r="BM213" s="95">
        <f t="shared" si="85"/>
        <v>0</v>
      </c>
      <c r="BN213" s="95">
        <f t="shared" si="85"/>
        <v>0</v>
      </c>
      <c r="BO213" s="95">
        <f t="shared" si="85"/>
        <v>0</v>
      </c>
      <c r="BP213" s="95">
        <f t="shared" si="85"/>
        <v>0</v>
      </c>
      <c r="BQ213" s="95">
        <f t="shared" si="85"/>
        <v>0</v>
      </c>
      <c r="BR213" s="95">
        <f t="shared" si="85"/>
        <v>0</v>
      </c>
      <c r="BS213" s="95">
        <f t="shared" si="85"/>
        <v>0</v>
      </c>
      <c r="BT213" s="95">
        <f t="shared" si="85"/>
        <v>0</v>
      </c>
      <c r="BU213" s="95">
        <f t="shared" si="85"/>
        <v>0</v>
      </c>
      <c r="BV213" s="95">
        <f t="shared" si="85"/>
        <v>0</v>
      </c>
      <c r="BW213" s="95">
        <f>BW197+BW203</f>
        <v>0</v>
      </c>
      <c r="BX213" s="95">
        <f t="shared" si="85"/>
        <v>0</v>
      </c>
      <c r="BY213" s="95">
        <f t="shared" si="85"/>
        <v>0</v>
      </c>
      <c r="BZ213" s="95">
        <f t="shared" si="85"/>
        <v>0</v>
      </c>
      <c r="CA213" s="95">
        <f t="shared" si="85"/>
        <v>0</v>
      </c>
      <c r="CB213" s="95">
        <f t="shared" si="85"/>
        <v>7993503.23</v>
      </c>
      <c r="CC213" s="95">
        <f t="shared" si="85"/>
        <v>-99893102.89</v>
      </c>
      <c r="CD213" s="95">
        <f t="shared" si="85"/>
        <v>308703998.28</v>
      </c>
      <c r="CE213" s="95">
        <f t="shared" si="85"/>
        <v>0</v>
      </c>
      <c r="CF213" s="95">
        <f>CF197+CF203</f>
        <v>202624226.95999998</v>
      </c>
      <c r="CG213" s="130"/>
      <c r="CH213" s="130"/>
      <c r="CI213" s="130"/>
      <c r="CJ213" s="130"/>
    </row>
    <row r="214" spans="1:88" s="18" customFormat="1" ht="12.75">
      <c r="A214" s="94"/>
      <c r="I214" s="113">
        <f>H197+L197</f>
        <v>79408709.76</v>
      </c>
      <c r="J214" s="113">
        <f>M197</f>
        <v>0</v>
      </c>
      <c r="K214" s="90"/>
      <c r="L214" s="91"/>
      <c r="M214" s="91" t="s">
        <v>192</v>
      </c>
      <c r="N214" s="91"/>
      <c r="O214" s="95">
        <f>O204+O206+O207+O208</f>
        <v>-38115466.63</v>
      </c>
      <c r="P214" s="95">
        <f>P204+P206+P207+P208</f>
        <v>-78399.43</v>
      </c>
      <c r="Q214" s="95">
        <f aca="true" t="shared" si="86" ref="Q214:CE214">Q204+Q206+Q207+Q208</f>
        <v>-825</v>
      </c>
      <c r="R214" s="95">
        <f t="shared" si="86"/>
        <v>-3977320.8299999996</v>
      </c>
      <c r="S214" s="95">
        <f t="shared" si="86"/>
        <v>-24128.55</v>
      </c>
      <c r="T214" s="95">
        <f t="shared" si="86"/>
        <v>0</v>
      </c>
      <c r="U214" s="95">
        <f t="shared" si="86"/>
        <v>-225274.27</v>
      </c>
      <c r="V214" s="95">
        <f t="shared" si="86"/>
        <v>-4207.96</v>
      </c>
      <c r="W214" s="95">
        <f t="shared" si="86"/>
        <v>0</v>
      </c>
      <c r="X214" s="95">
        <f t="shared" si="86"/>
        <v>0</v>
      </c>
      <c r="Y214" s="95">
        <f>Y204+Y206+Y207+Y208</f>
        <v>0</v>
      </c>
      <c r="Z214" s="95">
        <f t="shared" si="86"/>
        <v>0</v>
      </c>
      <c r="AA214" s="95">
        <f t="shared" si="86"/>
        <v>0</v>
      </c>
      <c r="AB214" s="95"/>
      <c r="AC214" s="95">
        <f t="shared" si="86"/>
        <v>0</v>
      </c>
      <c r="AD214" s="95">
        <f t="shared" si="86"/>
        <v>0</v>
      </c>
      <c r="AE214" s="95">
        <f t="shared" si="86"/>
        <v>0</v>
      </c>
      <c r="AF214" s="95">
        <f t="shared" si="86"/>
        <v>0</v>
      </c>
      <c r="AG214" s="95">
        <f t="shared" si="86"/>
        <v>0</v>
      </c>
      <c r="AH214" s="95">
        <f t="shared" si="86"/>
        <v>0</v>
      </c>
      <c r="AI214" s="95">
        <f t="shared" si="86"/>
        <v>0</v>
      </c>
      <c r="AJ214" s="95">
        <f t="shared" si="86"/>
        <v>0</v>
      </c>
      <c r="AK214" s="95">
        <f t="shared" si="86"/>
        <v>0</v>
      </c>
      <c r="AL214" s="95">
        <f t="shared" si="86"/>
        <v>0</v>
      </c>
      <c r="AM214" s="95">
        <f t="shared" si="86"/>
        <v>-42425622.67</v>
      </c>
      <c r="AN214" s="95">
        <f t="shared" si="86"/>
        <v>185486158.02</v>
      </c>
      <c r="AO214" s="95">
        <f t="shared" si="86"/>
        <v>0</v>
      </c>
      <c r="AP214" s="95">
        <f t="shared" si="86"/>
        <v>0</v>
      </c>
      <c r="AQ214" s="95">
        <f t="shared" si="86"/>
        <v>0</v>
      </c>
      <c r="AR214" s="95">
        <f t="shared" si="86"/>
        <v>0</v>
      </c>
      <c r="AS214" s="95">
        <f t="shared" si="86"/>
        <v>0</v>
      </c>
      <c r="AT214" s="95">
        <f t="shared" si="86"/>
        <v>0</v>
      </c>
      <c r="AU214" s="95">
        <f t="shared" si="86"/>
        <v>0</v>
      </c>
      <c r="AV214" s="95">
        <f t="shared" si="86"/>
        <v>0</v>
      </c>
      <c r="AW214" s="95">
        <f t="shared" si="86"/>
        <v>0</v>
      </c>
      <c r="AX214" s="95">
        <f t="shared" si="86"/>
        <v>0</v>
      </c>
      <c r="AY214" s="95">
        <f t="shared" si="86"/>
        <v>0</v>
      </c>
      <c r="AZ214" s="95">
        <f t="shared" si="86"/>
        <v>0</v>
      </c>
      <c r="BA214" s="95">
        <f>BA204+BA206+BA207+BA208</f>
        <v>0</v>
      </c>
      <c r="BB214" s="95">
        <f t="shared" si="86"/>
        <v>0</v>
      </c>
      <c r="BC214" s="95">
        <f t="shared" si="86"/>
        <v>0</v>
      </c>
      <c r="BD214" s="95">
        <f t="shared" si="86"/>
        <v>0</v>
      </c>
      <c r="BE214" s="95">
        <f t="shared" si="86"/>
        <v>0</v>
      </c>
      <c r="BF214" s="95">
        <f t="shared" si="86"/>
        <v>0</v>
      </c>
      <c r="BG214" s="95">
        <f t="shared" si="86"/>
        <v>0</v>
      </c>
      <c r="BH214" s="95">
        <f t="shared" si="86"/>
        <v>0</v>
      </c>
      <c r="BI214" s="95">
        <f t="shared" si="86"/>
        <v>0</v>
      </c>
      <c r="BJ214" s="95">
        <f>BJ204+BJ206+BJ207+BJ208</f>
        <v>0</v>
      </c>
      <c r="BK214" s="95">
        <f t="shared" si="86"/>
        <v>0</v>
      </c>
      <c r="BL214" s="95">
        <f t="shared" si="86"/>
        <v>0</v>
      </c>
      <c r="BM214" s="95">
        <f t="shared" si="86"/>
        <v>0</v>
      </c>
      <c r="BN214" s="95">
        <f t="shared" si="86"/>
        <v>0</v>
      </c>
      <c r="BO214" s="95">
        <f t="shared" si="86"/>
        <v>0</v>
      </c>
      <c r="BP214" s="95">
        <f t="shared" si="86"/>
        <v>0</v>
      </c>
      <c r="BQ214" s="95">
        <f>BQ204+BQ206+BQ207+BQ208</f>
        <v>0</v>
      </c>
      <c r="BR214" s="95">
        <f t="shared" si="86"/>
        <v>0</v>
      </c>
      <c r="BS214" s="95">
        <f t="shared" si="86"/>
        <v>0</v>
      </c>
      <c r="BT214" s="95">
        <f t="shared" si="86"/>
        <v>0</v>
      </c>
      <c r="BU214" s="95">
        <f t="shared" si="86"/>
        <v>0</v>
      </c>
      <c r="BV214" s="95">
        <f t="shared" si="86"/>
        <v>0</v>
      </c>
      <c r="BW214" s="95">
        <f>BW204+BW206+BW207+BW208</f>
        <v>0</v>
      </c>
      <c r="BX214" s="95">
        <f t="shared" si="86"/>
        <v>0</v>
      </c>
      <c r="BY214" s="95">
        <f t="shared" si="86"/>
        <v>0</v>
      </c>
      <c r="BZ214" s="95">
        <f t="shared" si="86"/>
        <v>0</v>
      </c>
      <c r="CA214" s="95">
        <f t="shared" si="86"/>
        <v>0</v>
      </c>
      <c r="CB214" s="95">
        <f t="shared" si="86"/>
        <v>1927862.4799999997</v>
      </c>
      <c r="CC214" s="95">
        <f t="shared" si="86"/>
        <v>-42425622.67</v>
      </c>
      <c r="CD214" s="95">
        <f t="shared" si="86"/>
        <v>187414020.5</v>
      </c>
      <c r="CE214" s="95">
        <f t="shared" si="86"/>
        <v>0</v>
      </c>
      <c r="CF214" s="95">
        <f>CF204+CF206+CF207+CF208</f>
        <v>155030423.05</v>
      </c>
      <c r="CG214" s="130"/>
      <c r="CH214" s="130"/>
      <c r="CI214" s="130"/>
      <c r="CJ214" s="130"/>
    </row>
    <row r="215" spans="1:14" s="18" customFormat="1" ht="12.75">
      <c r="A215" s="94"/>
      <c r="I215" s="91"/>
      <c r="J215" s="91"/>
      <c r="K215" s="90"/>
      <c r="L215" s="91"/>
      <c r="M215" s="91"/>
      <c r="N215" s="91"/>
    </row>
    <row r="216" spans="1:77" s="18" customFormat="1" ht="12.75">
      <c r="A216" s="94"/>
      <c r="I216" s="91"/>
      <c r="J216" s="91"/>
      <c r="K216" s="90"/>
      <c r="L216" s="91"/>
      <c r="M216" s="91"/>
      <c r="N216" s="91"/>
      <c r="BY216" s="95">
        <f>BY195+BY196</f>
        <v>0</v>
      </c>
    </row>
    <row r="217" spans="1:18" s="18" customFormat="1" ht="12.75">
      <c r="A217" s="94"/>
      <c r="I217" s="91"/>
      <c r="J217" s="91"/>
      <c r="K217" s="90"/>
      <c r="L217" s="91"/>
      <c r="M217" s="91"/>
      <c r="N217" s="91"/>
      <c r="O217" s="95">
        <f>O211+AS211-O210-O208-O207-O206-O204</f>
        <v>-54498847.749999985</v>
      </c>
      <c r="P217" s="95">
        <f>P211+AS211-P210-P208-P207-P206-P204</f>
        <v>43594571.52</v>
      </c>
      <c r="Q217" s="95">
        <f>Q211+AT211-Q210-Q208-Q207-Q206-Q204</f>
        <v>50886.45</v>
      </c>
      <c r="R217" s="95">
        <f>R211+AU211-R210-R208-R207-R206-R204</f>
        <v>-3924316.5200000023</v>
      </c>
    </row>
    <row r="218" spans="1:37" s="18" customFormat="1" ht="12.75">
      <c r="A218" s="94"/>
      <c r="I218" s="91"/>
      <c r="J218" s="91"/>
      <c r="K218" s="90"/>
      <c r="L218" s="91"/>
      <c r="M218" s="91"/>
      <c r="N218" s="91"/>
      <c r="AK218" s="95">
        <f>AK195+AK196+AO195+AO196</f>
        <v>0</v>
      </c>
    </row>
    <row r="219" spans="1:14" s="18" customFormat="1" ht="12.75">
      <c r="A219" s="94"/>
      <c r="I219" s="91"/>
      <c r="J219" s="91"/>
      <c r="K219" s="90"/>
      <c r="L219" s="91"/>
      <c r="M219" s="91"/>
      <c r="N219" s="91"/>
    </row>
    <row r="220" ht="12.75">
      <c r="O220" s="25">
        <f>O194+O196</f>
        <v>0</v>
      </c>
    </row>
    <row r="221" spans="15:17" ht="12.75">
      <c r="O221" s="115" t="e">
        <f>#REF!+O220</f>
        <v>#REF!</v>
      </c>
      <c r="P221" s="116" t="s">
        <v>203</v>
      </c>
      <c r="Q221" s="116" t="s">
        <v>203</v>
      </c>
    </row>
    <row r="222" spans="15:17" ht="12.75">
      <c r="O222" s="115">
        <f>AU194+AU196</f>
        <v>0</v>
      </c>
      <c r="P222" s="116" t="s">
        <v>204</v>
      </c>
      <c r="Q222" s="116" t="s">
        <v>204</v>
      </c>
    </row>
    <row r="223" spans="15:17" ht="12.75">
      <c r="O223" s="115">
        <f>AS193+AS195+O197+O198</f>
        <v>-6893933.890000004</v>
      </c>
      <c r="P223" s="116" t="s">
        <v>205</v>
      </c>
      <c r="Q223" s="116" t="s">
        <v>205</v>
      </c>
    </row>
    <row r="224" spans="15:17" ht="12.75">
      <c r="O224" s="115">
        <f>AU193+AU195+R197+R198</f>
        <v>3068796.4799999995</v>
      </c>
      <c r="P224" s="116" t="s">
        <v>206</v>
      </c>
      <c r="Q224" s="116" t="s">
        <v>206</v>
      </c>
    </row>
    <row r="228" spans="15:41" ht="12.75">
      <c r="O228" s="25">
        <f aca="true" t="shared" si="87" ref="O228:AO228">SUM(O65:O144)</f>
        <v>0</v>
      </c>
      <c r="P228" s="25">
        <f>SUM(P65:P144)</f>
        <v>0</v>
      </c>
      <c r="Q228" s="25">
        <f t="shared" si="87"/>
        <v>-27166.79</v>
      </c>
      <c r="R228" s="25">
        <f t="shared" si="87"/>
        <v>-130101.41</v>
      </c>
      <c r="S228" s="25">
        <f t="shared" si="87"/>
        <v>-7389.76</v>
      </c>
      <c r="T228" s="25">
        <f t="shared" si="87"/>
        <v>0</v>
      </c>
      <c r="U228" s="25">
        <f t="shared" si="87"/>
        <v>-8854218.860000001</v>
      </c>
      <c r="V228" s="25">
        <f t="shared" si="87"/>
        <v>-516816.12000000005</v>
      </c>
      <c r="W228" s="25">
        <f t="shared" si="87"/>
        <v>-12810.650000000001</v>
      </c>
      <c r="X228" s="25">
        <f t="shared" si="87"/>
        <v>-9998785.629999999</v>
      </c>
      <c r="Y228" s="25">
        <f>SUM(Y65:Y144)</f>
        <v>0</v>
      </c>
      <c r="Z228" s="25">
        <f t="shared" si="87"/>
        <v>0</v>
      </c>
      <c r="AA228" s="25">
        <f t="shared" si="87"/>
        <v>0</v>
      </c>
      <c r="AB228" s="25"/>
      <c r="AC228" s="25">
        <f t="shared" si="87"/>
        <v>0</v>
      </c>
      <c r="AD228" s="25">
        <f t="shared" si="87"/>
        <v>0</v>
      </c>
      <c r="AE228" s="25">
        <f t="shared" si="87"/>
        <v>0</v>
      </c>
      <c r="AF228" s="25">
        <f t="shared" si="87"/>
        <v>0</v>
      </c>
      <c r="AG228" s="25">
        <f t="shared" si="87"/>
        <v>0</v>
      </c>
      <c r="AH228" s="25">
        <f t="shared" si="87"/>
        <v>0</v>
      </c>
      <c r="AI228" s="25">
        <f t="shared" si="87"/>
        <v>0</v>
      </c>
      <c r="AJ228" s="25">
        <f t="shared" si="87"/>
        <v>0</v>
      </c>
      <c r="AK228" s="25">
        <f t="shared" si="87"/>
        <v>0</v>
      </c>
      <c r="AL228" s="25">
        <f t="shared" si="87"/>
        <v>0</v>
      </c>
      <c r="AM228" s="25">
        <f t="shared" si="87"/>
        <v>-19547289.22</v>
      </c>
      <c r="AN228" s="25">
        <f t="shared" si="87"/>
        <v>206392392.83999994</v>
      </c>
      <c r="AO228" s="25">
        <f t="shared" si="87"/>
        <v>0</v>
      </c>
    </row>
    <row r="229" spans="15:38" ht="12.75">
      <c r="O229" s="25">
        <f aca="true" t="shared" si="88" ref="O229:AL229">SUM(O11:O63)</f>
        <v>0</v>
      </c>
      <c r="P229" s="25">
        <f>SUM(P11:P63)</f>
        <v>0</v>
      </c>
      <c r="Q229" s="25">
        <f t="shared" si="88"/>
        <v>-30941.99</v>
      </c>
      <c r="R229" s="25">
        <f t="shared" si="88"/>
        <v>0</v>
      </c>
      <c r="S229" s="25">
        <f t="shared" si="88"/>
        <v>-55072.8</v>
      </c>
      <c r="T229" s="25">
        <f t="shared" si="88"/>
        <v>0</v>
      </c>
      <c r="U229" s="25">
        <f t="shared" si="88"/>
        <v>-10360455</v>
      </c>
      <c r="V229" s="25">
        <f t="shared" si="88"/>
        <v>-542929.06</v>
      </c>
      <c r="W229" s="25">
        <f t="shared" si="88"/>
        <v>-960152.84</v>
      </c>
      <c r="X229" s="25">
        <f t="shared" si="88"/>
        <v>-18904870.343333334</v>
      </c>
      <c r="Y229" s="25">
        <f>SUM(Y11:Y63)</f>
        <v>100000</v>
      </c>
      <c r="Z229" s="25">
        <f t="shared" si="88"/>
        <v>0</v>
      </c>
      <c r="AA229" s="25">
        <f t="shared" si="88"/>
        <v>1927600</v>
      </c>
      <c r="AB229" s="25"/>
      <c r="AC229" s="25">
        <f t="shared" si="88"/>
        <v>1537478</v>
      </c>
      <c r="AD229" s="25">
        <f t="shared" si="88"/>
        <v>2436189</v>
      </c>
      <c r="AE229" s="25">
        <f t="shared" si="88"/>
        <v>13776816</v>
      </c>
      <c r="AF229" s="25">
        <f t="shared" si="88"/>
        <v>65000</v>
      </c>
      <c r="AG229" s="25">
        <f t="shared" si="88"/>
        <v>1674595</v>
      </c>
      <c r="AH229" s="25">
        <f t="shared" si="88"/>
        <v>0</v>
      </c>
      <c r="AI229" s="25">
        <f t="shared" si="88"/>
        <v>150000</v>
      </c>
      <c r="AJ229" s="25">
        <f t="shared" si="88"/>
        <v>0</v>
      </c>
      <c r="AK229" s="25">
        <f t="shared" si="88"/>
        <v>0</v>
      </c>
      <c r="AL229" s="25">
        <f t="shared" si="88"/>
        <v>0</v>
      </c>
    </row>
    <row r="230" spans="15:38" ht="12.75">
      <c r="O230" s="25">
        <f aca="true" t="shared" si="89" ref="O230:AA230">SUM(O149:O181)-O161-O164-O166</f>
        <v>-85315797.30999999</v>
      </c>
      <c r="P230" s="25">
        <f t="shared" si="89"/>
        <v>-188852.07</v>
      </c>
      <c r="Q230" s="25">
        <f t="shared" si="89"/>
        <v>-6366.8</v>
      </c>
      <c r="R230" s="25">
        <f t="shared" si="89"/>
        <v>-15660444.620000003</v>
      </c>
      <c r="S230" s="25">
        <f t="shared" si="89"/>
        <v>-112587.52</v>
      </c>
      <c r="T230" s="25">
        <f t="shared" si="89"/>
        <v>0</v>
      </c>
      <c r="U230" s="25">
        <f t="shared" si="89"/>
        <v>-860608.97</v>
      </c>
      <c r="V230" s="25">
        <f t="shared" si="89"/>
        <v>-10889.84</v>
      </c>
      <c r="W230" s="25">
        <f t="shared" si="89"/>
        <v>0</v>
      </c>
      <c r="X230" s="25">
        <f t="shared" si="89"/>
        <v>-827185.1199999999</v>
      </c>
      <c r="Y230" s="25">
        <f t="shared" si="89"/>
        <v>0</v>
      </c>
      <c r="Z230" s="25">
        <f t="shared" si="89"/>
        <v>0</v>
      </c>
      <c r="AA230" s="25">
        <f t="shared" si="89"/>
        <v>0</v>
      </c>
      <c r="AB230" s="25"/>
      <c r="AC230" s="25">
        <f aca="true" t="shared" si="90" ref="AC230:AL230">SUM(AC149:AC181)-AC161-AC164-AC166</f>
        <v>0</v>
      </c>
      <c r="AD230" s="25">
        <f t="shared" si="90"/>
        <v>0</v>
      </c>
      <c r="AE230" s="25">
        <f t="shared" si="90"/>
        <v>0</v>
      </c>
      <c r="AF230" s="25">
        <f t="shared" si="90"/>
        <v>0</v>
      </c>
      <c r="AG230" s="25">
        <f t="shared" si="90"/>
        <v>0</v>
      </c>
      <c r="AH230" s="25">
        <f t="shared" si="90"/>
        <v>0</v>
      </c>
      <c r="AI230" s="25">
        <f t="shared" si="90"/>
        <v>0</v>
      </c>
      <c r="AJ230" s="25">
        <f t="shared" si="90"/>
        <v>0</v>
      </c>
      <c r="AK230" s="25">
        <f t="shared" si="90"/>
        <v>0</v>
      </c>
      <c r="AL230" s="25">
        <f t="shared" si="90"/>
        <v>0</v>
      </c>
    </row>
    <row r="231" spans="15:36" ht="12.75">
      <c r="O231" s="25">
        <f>S161+AA161+AC161+AJ161</f>
        <v>-28472.25</v>
      </c>
      <c r="AJ231" s="25">
        <f>AJ230+AC230+AA230+Z230+X230+V230+U230+S230</f>
        <v>-1811271.4499999997</v>
      </c>
    </row>
    <row r="232" ht="12.75">
      <c r="O232" s="25">
        <f>S164+U164+AA164+AC164+AJ164</f>
        <v>0</v>
      </c>
    </row>
    <row r="233" ht="12.75">
      <c r="O233" s="25">
        <f>S166+AC166+AJ166</f>
        <v>-1298.86</v>
      </c>
    </row>
  </sheetData>
  <sheetProtection/>
  <mergeCells count="10">
    <mergeCell ref="H5:H7"/>
    <mergeCell ref="I5:I7"/>
    <mergeCell ref="J5:J7"/>
    <mergeCell ref="BI9:BM9"/>
    <mergeCell ref="A1:G2"/>
    <mergeCell ref="B4:B7"/>
    <mergeCell ref="C4:C7"/>
    <mergeCell ref="E4:E7"/>
    <mergeCell ref="F4:F7"/>
    <mergeCell ref="G4:G7"/>
  </mergeCells>
  <printOptions/>
  <pageMargins left="0.03937007874015748" right="0.03937007874015748" top="0" bottom="0" header="0.31496062992125984" footer="0.31496062992125984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2019-09-19T13:59:45Z</cp:lastPrinted>
  <dcterms:created xsi:type="dcterms:W3CDTF">2006-09-16T00:00:00Z</dcterms:created>
  <dcterms:modified xsi:type="dcterms:W3CDTF">2020-01-13T08:10:16Z</dcterms:modified>
  <cp:category/>
  <cp:version/>
  <cp:contentType/>
  <cp:contentStatus/>
</cp:coreProperties>
</file>