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раздел 3 2018" sheetId="1" r:id="rId1"/>
    <sheet name="2019" sheetId="2" r:id="rId2"/>
    <sheet name="2020" sheetId="3" r:id="rId3"/>
    <sheet name="прилож.фин.обес." sheetId="4" r:id="rId4"/>
    <sheet name="прил.внебюджет" sheetId="5" r:id="rId5"/>
    <sheet name="прил.фин.обесп-субвенции" sheetId="6" r:id="rId6"/>
    <sheet name="Лист1" sheetId="7" r:id="rId7"/>
    <sheet name="прил. целев" sheetId="8" r:id="rId8"/>
  </sheets>
  <definedNames>
    <definedName name="_xlnm.Print_Area" localSheetId="1">'2019'!$A$1:$J$51</definedName>
    <definedName name="_xlnm.Print_Area" localSheetId="2">'2020'!$A$1:$J$51</definedName>
    <definedName name="_xlnm.Print_Area" localSheetId="6">'Лист1'!$A$1:$N$21</definedName>
    <definedName name="_xlnm.Print_Area" localSheetId="7">'прил. целев'!$A$1:$I$46</definedName>
    <definedName name="_xlnm.Print_Area" localSheetId="4">'прил.внебюджет'!$A$1:$I$45</definedName>
    <definedName name="_xlnm.Print_Area" localSheetId="5">'прил.фин.обесп-субвенции'!$A$1:$I$44</definedName>
    <definedName name="_xlnm.Print_Area" localSheetId="3">'прилож.фин.обес.'!$A$1:$I$46</definedName>
    <definedName name="_xlnm.Print_Area" localSheetId="0">'раздел 3 2018'!$A$1:$J$70</definedName>
  </definedNames>
  <calcPr fullCalcOnLoad="1"/>
</workbook>
</file>

<file path=xl/sharedStrings.xml><?xml version="1.0" encoding="utf-8"?>
<sst xmlns="http://schemas.openxmlformats.org/spreadsheetml/2006/main" count="527" uniqueCount="129">
  <si>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</si>
  <si>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</si>
  <si>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</si>
  <si>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</si>
  <si>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</si>
  <si>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</si>
  <si>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</si>
  <si>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</si>
  <si>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</si>
  <si>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Планируемый остаток средств на начало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</si>
  <si>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</si>
  <si>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</si>
  <si>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</si>
  <si>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</si>
  <si>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</si>
  <si>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</si>
  <si>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</si>
  <si>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</si>
  <si>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</si>
  <si>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</si>
  <si>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</si>
  <si>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</si>
  <si>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</si>
  <si>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</si>
  <si>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</si>
  <si>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</si>
  <si>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</si>
  <si>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</si>
  <si>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</si>
  <si>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</si>
  <si>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</si>
  <si>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</si>
  <si>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</si>
  <si>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</si>
  <si>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</si>
  <si>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</si>
  <si>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</si>
  <si>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</si>
  <si>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</si>
  <si>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</si>
  <si>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</si>
  <si>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</si>
  <si>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</si>
  <si>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</si>
  <si>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Ж.В.Пичугина</t>
  </si>
  <si>
    <t xml:space="preserve">тел. 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</si>
  <si>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</si>
  <si>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</si>
  <si>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</si>
  <si>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</si>
  <si>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</si>
  <si>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</si>
  <si>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</si>
  <si>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</si>
  <si>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</si>
  <si>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</si>
  <si>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</si>
  <si>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</si>
  <si>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</si>
  <si>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</si>
  <si>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</si>
  <si>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</si>
  <si>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</si>
  <si>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</si>
  <si>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</si>
  <si>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</si>
  <si>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</si>
  <si>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</si>
  <si>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</si>
  <si>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</si>
  <si>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</si>
  <si>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</si>
  <si>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</si>
  <si>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</si>
  <si>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</si>
  <si>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</si>
  <si>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</si>
  <si>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</si>
  <si>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</si>
  <si>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</si>
  <si>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</si>
  <si>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</si>
  <si>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</si>
  <si>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</si>
  <si>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</si>
  <si>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</si>
  <si>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</si>
  <si>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</si>
  <si>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</si>
  <si>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</si>
  <si>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</si>
  <si>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</si>
  <si>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</si>
  <si>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</si>
  <si>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</si>
  <si>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</si>
  <si>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</si>
  <si>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</si>
  <si>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</si>
  <si>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</si>
  <si>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</si>
  <si>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</si>
  <si>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</si>
  <si>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</si>
  <si>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Иные субсидии, предоставленные из бюджета</t>
  </si>
  <si>
    <t>2018 год</t>
  </si>
  <si>
    <t>2019 год</t>
  </si>
  <si>
    <t>IV. Иные субсидии, предоставляемые из бюджета</t>
  </si>
  <si>
    <t>III. Показатели по поступлениям и выплатам учреждения на 2018 год</t>
  </si>
  <si>
    <t>III. Показатели по поступлениям и выплатам учреждения на 2019 год</t>
  </si>
  <si>
    <t>Изменение</t>
  </si>
  <si>
    <t>(в части изменения Раздела III. Показатели по поступлениям и выплатам учреждения)</t>
  </si>
  <si>
    <t xml:space="preserve">Поступление финансовых активов, всего
</t>
  </si>
  <si>
    <t>Заместитель Главы  городского округа Саранск-Директор Департамента по социальной политике Администрации городского округа Саранск</t>
  </si>
  <si>
    <t>Субсидии на финансовое обеспечение  муниципального задания на оказание муниципальных услуг предоставляемые  в соответствии с абзацем вторым п. 1 статьи 78.1 Бюджетного Кодекса РФ</t>
  </si>
  <si>
    <t xml:space="preserve">плана  финансово - хозяйственной деятельности на 2018 год и на плановый период 2019 и 2020 годов  </t>
  </si>
  <si>
    <t>III. Показатели по поступлениям и выплатам учреждения на 2020 год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</si>
  <si>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</si>
  <si>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</si>
  <si>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</si>
  <si>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2018 год и на плановый период 2019 и 2020 годов</t>
    </r>
  </si>
  <si>
    <t>2020 год</t>
  </si>
  <si>
    <t>МДОУ "Детский сад №78 комбинированного вида "</t>
  </si>
  <si>
    <t>Е.В. Федотова</t>
  </si>
  <si>
    <t>Ю.В. Кузнецова</t>
  </si>
  <si>
    <t xml:space="preserve">от  " 29 " мая  2018  г. </t>
  </si>
  <si>
    <t>от  " 29 " мая 2018г.</t>
  </si>
  <si>
    <t>" 29 "  мая 2018 г.</t>
  </si>
  <si>
    <t>" 29  " мая 2018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</si>
</sst>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49" fillId="0" borderId="0" xfId="0" applyNumberFormat="1" applyFont="1" applyAlignment="1">
      <alignment vertical="top" wrapText="1"/>
    </xf>
    <xf numFmtId="2" fontId="1" fillId="32" borderId="10" xfId="0" applyNumberFormat="1" applyFont="1" applyFill="1" applyBorder="1" applyAlignment="1">
      <alignment vertical="top" wrapText="1"/>
    </xf>
    <xf numFmtId="2" fontId="50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32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49" fillId="32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76" fontId="1" fillId="0" borderId="10" xfId="0" applyNumberFormat="1" applyFont="1" applyBorder="1" applyAlignment="1">
      <alignment vertical="top"/>
    </xf>
    <xf numFmtId="0" fontId="2" fillId="32" borderId="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 wrapText="1"/>
    </xf>
    <xf numFmtId="0" fontId="1" fillId="32" borderId="0" xfId="0" applyFont="1" applyFill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0" fillId="32" borderId="0" xfId="0" applyFill="1" applyAlignment="1">
      <alignment/>
    </xf>
    <xf numFmtId="2" fontId="1" fillId="33" borderId="10" xfId="0" applyNumberFormat="1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1" fillId="0" borderId="23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  <xf numFmtId="0" fontId="11" fillId="32" borderId="0" xfId="0" applyFont="1" applyFill="1" applyAlignment="1">
      <alignment horizontal="center" vertical="center" wrapText="1"/>
    </xf>
    <xf numFmtId="0" fontId="11" fillId="32" borderId="0" xfId="0" applyFont="1" applyFill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1"/>
  <sheetViews>
    <sheetView tabSelected="1" view="pageBreakPreview" zoomScale="95" zoomScaleSheetLayoutView="95" zoomScalePageLayoutView="0" workbookViewId="0" topLeftCell="A1">
      <selection activeCell="A14" sqref="A14:J14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3" width="10.875" style="0" bestFit="1" customWidth="1"/>
  </cols>
  <sheetData>
    <row r="2" spans="4:10" s="2" customFormat="1" ht="15">
      <c r="D2" s="3"/>
      <c r="E2" s="97"/>
      <c r="F2" s="97"/>
      <c r="G2" s="97"/>
      <c r="H2" s="97" t="s">
        <v>6</v>
      </c>
      <c r="I2" s="97"/>
      <c r="J2" s="97"/>
    </row>
    <row r="3" spans="4:10" s="2" customFormat="1" ht="43.5" customHeight="1">
      <c r="D3" s="3"/>
      <c r="E3" s="98"/>
      <c r="F3" s="98"/>
      <c r="G3" s="98"/>
      <c r="H3" s="99" t="s">
        <v>113</v>
      </c>
      <c r="I3" s="99"/>
      <c r="J3" s="99"/>
    </row>
    <row r="4" spans="4:10" s="2" customFormat="1" ht="15" customHeight="1">
      <c r="D4" s="3"/>
      <c r="E4" s="68"/>
      <c r="F4" s="68"/>
      <c r="G4" s="68"/>
      <c r="H4" s="65" t="s">
        <v>30</v>
      </c>
      <c r="I4" s="65"/>
      <c r="J4" s="65"/>
    </row>
    <row r="5" spans="4:10" s="2" customFormat="1" ht="15" customHeight="1">
      <c r="D5" s="3"/>
      <c r="E5" s="5"/>
      <c r="F5" s="100"/>
      <c r="G5" s="100"/>
      <c r="H5" s="8"/>
      <c r="I5" s="67" t="s">
        <v>44</v>
      </c>
      <c r="J5" s="67"/>
    </row>
    <row r="6" spans="4:10" s="2" customFormat="1" ht="15" customHeight="1">
      <c r="D6" s="3"/>
      <c r="E6" s="47"/>
      <c r="F6" s="68"/>
      <c r="G6" s="68"/>
      <c r="H6" s="10" t="s">
        <v>8</v>
      </c>
      <c r="I6" s="65" t="s">
        <v>7</v>
      </c>
      <c r="J6" s="65"/>
    </row>
    <row r="7" spans="4:10" s="55" customFormat="1" ht="36" customHeight="1">
      <c r="D7" s="56"/>
      <c r="E7" s="101"/>
      <c r="F7" s="101"/>
      <c r="G7" s="101"/>
      <c r="H7" s="101" t="s">
        <v>127</v>
      </c>
      <c r="I7" s="101"/>
      <c r="J7" s="101"/>
    </row>
    <row r="8" spans="1:10" s="55" customFormat="1" ht="20.25" customHeight="1">
      <c r="A8" s="102" t="s">
        <v>110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0" s="55" customFormat="1" ht="42.75" customHeight="1">
      <c r="A9" s="102" t="s">
        <v>115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0" s="55" customFormat="1" ht="44.25" customHeight="1">
      <c r="A10" s="103" t="s">
        <v>111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s="55" customFormat="1" ht="20.25" customHeight="1">
      <c r="A11" s="103" t="s">
        <v>126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="57" customFormat="1" ht="12.75"/>
    <row r="13" s="57" customFormat="1" ht="12.75"/>
    <row r="14" spans="1:10" s="57" customFormat="1" ht="26.25" customHeight="1">
      <c r="A14" s="104" t="s">
        <v>122</v>
      </c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s="57" customFormat="1" ht="18.75" customHeight="1">
      <c r="A15" s="105" t="s">
        <v>39</v>
      </c>
      <c r="B15" s="105"/>
      <c r="C15" s="105"/>
      <c r="D15" s="105"/>
      <c r="E15" s="105"/>
      <c r="F15" s="105"/>
      <c r="G15" s="105"/>
      <c r="H15" s="105"/>
      <c r="I15" s="105"/>
      <c r="J15" s="105"/>
    </row>
    <row r="16" ht="6.75" customHeight="1"/>
    <row r="17" ht="6.75" customHeight="1"/>
    <row r="19" spans="1:9" ht="18.75" customHeight="1">
      <c r="A19" s="95" t="s">
        <v>108</v>
      </c>
      <c r="B19" s="95"/>
      <c r="C19" s="95"/>
      <c r="D19" s="95"/>
      <c r="E19" s="95"/>
      <c r="F19" s="95"/>
      <c r="G19" s="95"/>
      <c r="H19" s="95"/>
      <c r="I19" s="95"/>
    </row>
    <row r="20" spans="1:9" ht="14.25" customHeight="1">
      <c r="A20" s="23"/>
      <c r="B20" s="23"/>
      <c r="C20" s="23"/>
      <c r="D20" s="23"/>
      <c r="E20" s="23"/>
      <c r="F20" s="23"/>
      <c r="G20" s="23"/>
      <c r="H20" s="23"/>
      <c r="I20" s="23"/>
    </row>
    <row r="21" spans="1:10" ht="19.5" customHeight="1">
      <c r="A21" s="81" t="s">
        <v>0</v>
      </c>
      <c r="B21" s="82"/>
      <c r="C21" s="87" t="s">
        <v>46</v>
      </c>
      <c r="D21" s="87" t="s">
        <v>47</v>
      </c>
      <c r="E21" s="90" t="s">
        <v>48</v>
      </c>
      <c r="F21" s="90"/>
      <c r="G21" s="90"/>
      <c r="H21" s="90"/>
      <c r="I21" s="90"/>
      <c r="J21" s="90"/>
    </row>
    <row r="22" spans="1:10" ht="11.25" customHeight="1">
      <c r="A22" s="83"/>
      <c r="B22" s="84"/>
      <c r="C22" s="88"/>
      <c r="D22" s="88"/>
      <c r="E22" s="90" t="s">
        <v>76</v>
      </c>
      <c r="F22" s="90" t="s">
        <v>2</v>
      </c>
      <c r="G22" s="90"/>
      <c r="H22" s="90"/>
      <c r="I22" s="90"/>
      <c r="J22" s="90"/>
    </row>
    <row r="23" spans="1:10" ht="117.75" customHeight="1">
      <c r="A23" s="85"/>
      <c r="B23" s="86"/>
      <c r="C23" s="89"/>
      <c r="D23" s="89"/>
      <c r="E23" s="90"/>
      <c r="F23" s="46" t="s">
        <v>77</v>
      </c>
      <c r="G23" s="46" t="s">
        <v>114</v>
      </c>
      <c r="H23" s="46" t="s">
        <v>78</v>
      </c>
      <c r="I23" s="46" t="s">
        <v>79</v>
      </c>
      <c r="J23" s="49" t="s">
        <v>104</v>
      </c>
    </row>
    <row r="24" spans="1:10" ht="29.25" customHeight="1">
      <c r="A24" s="59" t="s">
        <v>100</v>
      </c>
      <c r="B24" s="60"/>
      <c r="C24" s="15">
        <v>500</v>
      </c>
      <c r="D24" s="6" t="s">
        <v>10</v>
      </c>
      <c r="E24" s="21">
        <f>F24+G24+H24+I24+J24</f>
        <v>94303.68</v>
      </c>
      <c r="F24" s="21">
        <f>'прилож.фин.обес.'!G10</f>
        <v>0</v>
      </c>
      <c r="G24" s="21">
        <f>'прил.фин.обесп-субвенции'!G9</f>
        <v>0</v>
      </c>
      <c r="H24" s="21">
        <v>0</v>
      </c>
      <c r="I24" s="21">
        <f>'прил.внебюджет'!G10</f>
        <v>94303.68</v>
      </c>
      <c r="J24" s="50">
        <f>'прил. целев'!G10</f>
        <v>0</v>
      </c>
    </row>
    <row r="25" spans="1:13" ht="20.25" customHeight="1">
      <c r="A25" s="69" t="s">
        <v>89</v>
      </c>
      <c r="B25" s="70"/>
      <c r="C25" s="29">
        <v>100</v>
      </c>
      <c r="D25" s="6" t="s">
        <v>10</v>
      </c>
      <c r="E25" s="20">
        <f>E27+E28+E29+E30+E31+E32</f>
        <v>16636627</v>
      </c>
      <c r="F25" s="21">
        <f>'прилож.фин.обес.'!G11+F31</f>
        <v>1716274</v>
      </c>
      <c r="G25" s="21">
        <f>'прил.фин.обесп-субвенции'!G10</f>
        <v>9678631</v>
      </c>
      <c r="H25" s="21">
        <f>H31</f>
        <v>0</v>
      </c>
      <c r="I25" s="21">
        <f>'прил.внебюджет'!G11</f>
        <v>4000000</v>
      </c>
      <c r="J25" s="50">
        <f>'прил. целев'!G11</f>
        <v>1241722</v>
      </c>
      <c r="K25" s="26">
        <f>E24+E25-E35</f>
        <v>0</v>
      </c>
      <c r="L25" s="26" t="e">
        <f>#REF!+#REF!-#REF!</f>
        <v>#REF!</v>
      </c>
      <c r="M25" s="26" t="e">
        <f>#REF!+#REF!-#REF!</f>
        <v>#REF!</v>
      </c>
    </row>
    <row r="26" spans="1:10" ht="15" customHeight="1">
      <c r="A26" s="59" t="s">
        <v>4</v>
      </c>
      <c r="B26" s="60"/>
      <c r="C26" s="15"/>
      <c r="D26" s="6" t="s">
        <v>10</v>
      </c>
      <c r="E26" s="21"/>
      <c r="F26" s="21"/>
      <c r="G26" s="21"/>
      <c r="H26" s="21"/>
      <c r="I26" s="21"/>
      <c r="J26" s="50"/>
    </row>
    <row r="27" spans="1:10" ht="22.5" customHeight="1">
      <c r="A27" s="59" t="s">
        <v>80</v>
      </c>
      <c r="B27" s="60"/>
      <c r="C27" s="15">
        <v>110</v>
      </c>
      <c r="D27" s="6" t="s">
        <v>10</v>
      </c>
      <c r="E27" s="21">
        <f>I27</f>
        <v>0</v>
      </c>
      <c r="F27" s="6" t="s">
        <v>10</v>
      </c>
      <c r="G27" s="6" t="s">
        <v>10</v>
      </c>
      <c r="H27" s="6" t="s">
        <v>10</v>
      </c>
      <c r="I27" s="6"/>
      <c r="J27" s="6" t="s">
        <v>10</v>
      </c>
    </row>
    <row r="28" spans="1:10" ht="29.25" customHeight="1">
      <c r="A28" s="61" t="s">
        <v>83</v>
      </c>
      <c r="B28" s="61"/>
      <c r="C28" s="7">
        <v>120</v>
      </c>
      <c r="D28" s="6">
        <v>130</v>
      </c>
      <c r="E28" s="25">
        <f>F28+G28+I28</f>
        <v>15394905</v>
      </c>
      <c r="F28" s="25">
        <f>'прилож.фин.обес.'!G11</f>
        <v>1716274</v>
      </c>
      <c r="G28" s="25">
        <f>'прил.фин.обесп-субвенции'!G10</f>
        <v>9678631</v>
      </c>
      <c r="H28" s="6" t="s">
        <v>10</v>
      </c>
      <c r="I28" s="6">
        <f>'прил.внебюджет'!G11-I32-I27</f>
        <v>4000000</v>
      </c>
      <c r="J28" s="50"/>
    </row>
    <row r="29" spans="1:11" ht="50.25" customHeight="1">
      <c r="A29" s="61" t="s">
        <v>84</v>
      </c>
      <c r="B29" s="61"/>
      <c r="C29" s="7">
        <v>130</v>
      </c>
      <c r="D29" s="6" t="s">
        <v>10</v>
      </c>
      <c r="E29" s="21"/>
      <c r="F29" s="6" t="s">
        <v>10</v>
      </c>
      <c r="G29" s="6" t="s">
        <v>10</v>
      </c>
      <c r="H29" s="6" t="s">
        <v>10</v>
      </c>
      <c r="I29" s="6" t="s">
        <v>10</v>
      </c>
      <c r="J29" s="6" t="s">
        <v>10</v>
      </c>
      <c r="K29" s="6"/>
    </row>
    <row r="30" spans="1:10" ht="91.5" customHeight="1">
      <c r="A30" s="61" t="s">
        <v>85</v>
      </c>
      <c r="B30" s="61"/>
      <c r="C30" s="7">
        <v>140</v>
      </c>
      <c r="D30" s="6" t="s">
        <v>10</v>
      </c>
      <c r="E30" s="21"/>
      <c r="F30" s="6" t="s">
        <v>10</v>
      </c>
      <c r="G30" s="6" t="s">
        <v>10</v>
      </c>
      <c r="H30" s="6" t="s">
        <v>10</v>
      </c>
      <c r="I30" s="6" t="s">
        <v>10</v>
      </c>
      <c r="J30" s="6" t="s">
        <v>10</v>
      </c>
    </row>
    <row r="31" spans="1:10" ht="34.5" customHeight="1">
      <c r="A31" s="79" t="s">
        <v>86</v>
      </c>
      <c r="B31" s="80"/>
      <c r="C31" s="30">
        <v>150</v>
      </c>
      <c r="D31" s="16">
        <v>180</v>
      </c>
      <c r="E31" s="21">
        <f>F31+G31+H31+J31</f>
        <v>1241722</v>
      </c>
      <c r="F31" s="21"/>
      <c r="G31" s="21"/>
      <c r="H31" s="6"/>
      <c r="I31" s="6" t="s">
        <v>10</v>
      </c>
      <c r="J31" s="50">
        <f>'прил. целев'!G11</f>
        <v>1241722</v>
      </c>
    </row>
    <row r="32" spans="1:10" ht="21.75" customHeight="1">
      <c r="A32" s="59" t="s">
        <v>87</v>
      </c>
      <c r="B32" s="60"/>
      <c r="C32" s="15">
        <v>160</v>
      </c>
      <c r="D32" s="16">
        <v>180</v>
      </c>
      <c r="E32" s="25">
        <f>I32</f>
        <v>0</v>
      </c>
      <c r="F32" s="6" t="s">
        <v>10</v>
      </c>
      <c r="G32" s="6" t="s">
        <v>10</v>
      </c>
      <c r="H32" s="6" t="s">
        <v>10</v>
      </c>
      <c r="I32" s="6"/>
      <c r="J32" s="6" t="s">
        <v>10</v>
      </c>
    </row>
    <row r="33" spans="1:10" ht="30.75" customHeight="1">
      <c r="A33" s="77" t="s">
        <v>88</v>
      </c>
      <c r="B33" s="78"/>
      <c r="C33" s="15">
        <v>180</v>
      </c>
      <c r="D33" s="16" t="s">
        <v>10</v>
      </c>
      <c r="E33" s="44"/>
      <c r="F33" s="6" t="s">
        <v>10</v>
      </c>
      <c r="G33" s="6" t="s">
        <v>10</v>
      </c>
      <c r="H33" s="6" t="s">
        <v>10</v>
      </c>
      <c r="I33" s="6" t="s">
        <v>10</v>
      </c>
      <c r="J33" s="6" t="s">
        <v>10</v>
      </c>
    </row>
    <row r="34" spans="1:10" ht="23.25" customHeight="1">
      <c r="A34" s="61" t="s">
        <v>103</v>
      </c>
      <c r="B34" s="61"/>
      <c r="C34" s="7">
        <v>600</v>
      </c>
      <c r="D34" s="6" t="s">
        <v>10</v>
      </c>
      <c r="E34" s="21">
        <f>E24+E25-E35</f>
        <v>0</v>
      </c>
      <c r="F34" s="21">
        <f>F24+F28-F35</f>
        <v>0</v>
      </c>
      <c r="G34" s="21">
        <f>G24+G28-G35</f>
        <v>0</v>
      </c>
      <c r="H34" s="21">
        <v>0</v>
      </c>
      <c r="I34" s="21">
        <f>I24+I28-I35</f>
        <v>0</v>
      </c>
      <c r="J34" s="21">
        <f>J24+J25-J35</f>
        <v>0</v>
      </c>
    </row>
    <row r="35" spans="1:10" ht="14.25">
      <c r="A35" s="96" t="s">
        <v>5</v>
      </c>
      <c r="B35" s="96"/>
      <c r="C35" s="22">
        <v>200</v>
      </c>
      <c r="D35" s="9"/>
      <c r="E35" s="20">
        <f>E37+E44+E45+E49+E52+E53+E46+E51+E50</f>
        <v>16730930.68</v>
      </c>
      <c r="F35" s="20">
        <f>F37+F44+F45+F49+F52+F53+F46+F51+F50</f>
        <v>1716274</v>
      </c>
      <c r="G35" s="20">
        <f>G37+G44+G45+G49+G52+G53+G46+G51+G50</f>
        <v>9678631</v>
      </c>
      <c r="H35" s="20">
        <f>H37+H44+H45+H49+H52+H53+H46+H51+H50</f>
        <v>0</v>
      </c>
      <c r="I35" s="20">
        <f>I37+I44+I45+I49+I52+I53+I46+I51+I50</f>
        <v>4094303.68</v>
      </c>
      <c r="J35" s="20">
        <f>J37+J44+J45+J49+J52+J53+J46+J51+J50</f>
        <v>1241722</v>
      </c>
    </row>
    <row r="36" spans="1:10" ht="15">
      <c r="A36" s="61" t="s">
        <v>74</v>
      </c>
      <c r="B36" s="61"/>
      <c r="C36" s="7"/>
      <c r="D36" s="9"/>
      <c r="E36" s="21"/>
      <c r="F36" s="21"/>
      <c r="G36" s="21"/>
      <c r="H36" s="21"/>
      <c r="I36" s="21"/>
      <c r="J36" s="50"/>
    </row>
    <row r="37" spans="1:10" ht="21.75" customHeight="1">
      <c r="A37" s="91" t="s">
        <v>90</v>
      </c>
      <c r="B37" s="91"/>
      <c r="C37" s="37">
        <v>210</v>
      </c>
      <c r="D37" s="9">
        <f aca="true" t="shared" si="0" ref="D37:I37">D39+D40+D41</f>
        <v>342</v>
      </c>
      <c r="E37" s="21">
        <f>E39+E40+E41</f>
        <v>9591431</v>
      </c>
      <c r="F37" s="21">
        <f t="shared" si="0"/>
        <v>2000</v>
      </c>
      <c r="G37" s="21">
        <f t="shared" si="0"/>
        <v>9491831</v>
      </c>
      <c r="H37" s="21">
        <f t="shared" si="0"/>
        <v>0</v>
      </c>
      <c r="I37" s="21">
        <f t="shared" si="0"/>
        <v>97600</v>
      </c>
      <c r="J37" s="21">
        <f>J39+J40+J41</f>
        <v>0</v>
      </c>
    </row>
    <row r="38" spans="1:10" ht="15">
      <c r="A38" s="63" t="s">
        <v>1</v>
      </c>
      <c r="B38" s="63"/>
      <c r="C38" s="34"/>
      <c r="D38" s="9"/>
      <c r="E38" s="21"/>
      <c r="F38" s="21"/>
      <c r="G38" s="21"/>
      <c r="H38" s="21"/>
      <c r="I38" s="21"/>
      <c r="J38" s="50"/>
    </row>
    <row r="39" spans="1:10" ht="15">
      <c r="A39" s="61" t="s">
        <v>75</v>
      </c>
      <c r="B39" s="61"/>
      <c r="C39" s="7">
        <v>211</v>
      </c>
      <c r="D39" s="9">
        <v>111</v>
      </c>
      <c r="E39" s="21">
        <f>F39+G39+H39+I39+J39</f>
        <v>6987097</v>
      </c>
      <c r="F39" s="21">
        <f>'прилож.фин.обес.'!G16</f>
        <v>0</v>
      </c>
      <c r="G39" s="21">
        <f>'прил.фин.обесп-субвенции'!G15</f>
        <v>6937097</v>
      </c>
      <c r="H39" s="21"/>
      <c r="I39" s="21">
        <f>'прил.внебюджет'!G16</f>
        <v>50000</v>
      </c>
      <c r="J39" s="50">
        <f>'прил. целев'!G16</f>
        <v>0</v>
      </c>
    </row>
    <row r="40" spans="1:10" ht="15">
      <c r="A40" s="61" t="s">
        <v>12</v>
      </c>
      <c r="B40" s="61"/>
      <c r="C40" s="36">
        <v>212</v>
      </c>
      <c r="D40" s="9">
        <v>112</v>
      </c>
      <c r="E40" s="21">
        <f>F40+G40+H40+I40+J40</f>
        <v>7000</v>
      </c>
      <c r="F40" s="21">
        <f>'прилож.фин.обес.'!G17</f>
        <v>2000</v>
      </c>
      <c r="G40" s="21">
        <f>'прил.фин.обесп-субвенции'!G16</f>
        <v>0</v>
      </c>
      <c r="H40" s="21"/>
      <c r="I40" s="21">
        <f>'прил.внебюджет'!G17</f>
        <v>5000</v>
      </c>
      <c r="J40" s="50">
        <f>'прил. целев'!G17</f>
        <v>0</v>
      </c>
    </row>
    <row r="41" spans="1:10" ht="31.5" customHeight="1">
      <c r="A41" s="61" t="s">
        <v>13</v>
      </c>
      <c r="B41" s="61"/>
      <c r="C41" s="7">
        <v>213</v>
      </c>
      <c r="D41" s="9">
        <v>119</v>
      </c>
      <c r="E41" s="21">
        <f>F41+G41+H41+I41+J41</f>
        <v>2597334</v>
      </c>
      <c r="F41" s="21">
        <f>'прилож.фин.обес.'!G18</f>
        <v>0</v>
      </c>
      <c r="G41" s="21">
        <f>'прил.фин.обесп-субвенции'!G17</f>
        <v>2554734</v>
      </c>
      <c r="H41" s="21"/>
      <c r="I41" s="21">
        <f>'прил.внебюджет'!G18</f>
        <v>42600</v>
      </c>
      <c r="J41" s="50">
        <f>'прил. целев'!G18</f>
        <v>0</v>
      </c>
    </row>
    <row r="42" spans="1:10" ht="34.5" customHeight="1">
      <c r="A42" s="61" t="s">
        <v>91</v>
      </c>
      <c r="B42" s="61"/>
      <c r="C42" s="7">
        <v>220</v>
      </c>
      <c r="D42" s="9"/>
      <c r="E42" s="21">
        <f>F42+G42+H42+I42+J42</f>
        <v>0</v>
      </c>
      <c r="F42" s="21"/>
      <c r="G42" s="21"/>
      <c r="H42" s="21"/>
      <c r="I42" s="21"/>
      <c r="J42" s="50"/>
    </row>
    <row r="43" spans="1:10" ht="15">
      <c r="A43" s="63" t="s">
        <v>1</v>
      </c>
      <c r="B43" s="63"/>
      <c r="C43" s="34"/>
      <c r="D43" s="9"/>
      <c r="E43" s="21"/>
      <c r="F43" s="21"/>
      <c r="G43" s="21"/>
      <c r="H43" s="21"/>
      <c r="I43" s="21"/>
      <c r="J43" s="50"/>
    </row>
    <row r="44" spans="1:10" ht="17.25" customHeight="1">
      <c r="A44" s="71" t="s">
        <v>102</v>
      </c>
      <c r="B44" s="72"/>
      <c r="C44" s="92">
        <v>230</v>
      </c>
      <c r="D44" s="9">
        <v>851</v>
      </c>
      <c r="E44" s="21">
        <f>F44+G44+H44+I44+J44</f>
        <v>388530</v>
      </c>
      <c r="F44" s="21">
        <f>'прилож.фин.обес.'!G34-F45-F46-F51</f>
        <v>388530</v>
      </c>
      <c r="G44" s="21"/>
      <c r="H44" s="21"/>
      <c r="I44" s="21"/>
      <c r="J44" s="50"/>
    </row>
    <row r="45" spans="1:10" ht="15.75" customHeight="1">
      <c r="A45" s="73"/>
      <c r="B45" s="74"/>
      <c r="C45" s="93"/>
      <c r="D45" s="9">
        <v>852</v>
      </c>
      <c r="E45" s="21">
        <f>F45+G45+H45+I45+J45</f>
        <v>0</v>
      </c>
      <c r="F45" s="21"/>
      <c r="G45" s="21">
        <f>'прил.фин.обесп-субвенции'!G33</f>
        <v>0</v>
      </c>
      <c r="H45" s="21"/>
      <c r="I45" s="21"/>
      <c r="J45" s="50">
        <f>'прил. целев'!G34</f>
        <v>0</v>
      </c>
    </row>
    <row r="46" spans="1:10" ht="15.75" customHeight="1">
      <c r="A46" s="75"/>
      <c r="B46" s="76"/>
      <c r="C46" s="94"/>
      <c r="D46" s="9">
        <v>853</v>
      </c>
      <c r="E46" s="21">
        <f>F46+G46+H46+I46+J46</f>
        <v>101416</v>
      </c>
      <c r="F46" s="21">
        <v>71416</v>
      </c>
      <c r="G46" s="21"/>
      <c r="H46" s="21"/>
      <c r="I46" s="21">
        <v>30000</v>
      </c>
      <c r="J46" s="50"/>
    </row>
    <row r="47" spans="1:10" ht="15">
      <c r="A47" s="61" t="s">
        <v>1</v>
      </c>
      <c r="B47" s="61"/>
      <c r="C47" s="7"/>
      <c r="D47" s="9"/>
      <c r="E47" s="21">
        <f>F47+G47+H47+I47</f>
        <v>0</v>
      </c>
      <c r="F47" s="21"/>
      <c r="G47" s="21"/>
      <c r="H47" s="21"/>
      <c r="I47" s="21"/>
      <c r="J47" s="50"/>
    </row>
    <row r="48" spans="1:10" ht="35.25" customHeight="1">
      <c r="A48" s="61" t="s">
        <v>101</v>
      </c>
      <c r="B48" s="61"/>
      <c r="C48" s="7">
        <v>240</v>
      </c>
      <c r="D48" s="9"/>
      <c r="E48" s="21">
        <f>F48+G48+H48+I48</f>
        <v>0</v>
      </c>
      <c r="F48" s="21"/>
      <c r="G48" s="21"/>
      <c r="H48" s="21"/>
      <c r="I48" s="21"/>
      <c r="J48" s="50"/>
    </row>
    <row r="49" spans="1:10" ht="24.75" customHeight="1">
      <c r="A49" s="71" t="s">
        <v>92</v>
      </c>
      <c r="B49" s="72"/>
      <c r="C49" s="92">
        <v>250</v>
      </c>
      <c r="D49" s="9">
        <v>244</v>
      </c>
      <c r="E49" s="21">
        <f aca="true" t="shared" si="1" ref="E49:E54">F49+G49+H49+I49+J49</f>
        <v>0</v>
      </c>
      <c r="F49" s="21"/>
      <c r="G49" s="21"/>
      <c r="H49" s="21"/>
      <c r="I49" s="21"/>
      <c r="J49" s="50"/>
    </row>
    <row r="50" spans="1:10" ht="24.75" customHeight="1">
      <c r="A50" s="73"/>
      <c r="B50" s="74"/>
      <c r="C50" s="93"/>
      <c r="D50" s="9">
        <v>350</v>
      </c>
      <c r="E50" s="21">
        <f t="shared" si="1"/>
        <v>0</v>
      </c>
      <c r="F50" s="21"/>
      <c r="G50" s="21"/>
      <c r="H50" s="21"/>
      <c r="I50" s="21"/>
      <c r="J50" s="50"/>
    </row>
    <row r="51" spans="1:10" ht="20.25" customHeight="1">
      <c r="A51" s="75"/>
      <c r="B51" s="76"/>
      <c r="C51" s="94"/>
      <c r="D51" s="9">
        <v>831</v>
      </c>
      <c r="E51" s="21">
        <f t="shared" si="1"/>
        <v>65858</v>
      </c>
      <c r="F51" s="21">
        <v>55858</v>
      </c>
      <c r="G51" s="21"/>
      <c r="H51" s="21"/>
      <c r="I51" s="21">
        <v>10000</v>
      </c>
      <c r="J51" s="50"/>
    </row>
    <row r="52" spans="1:10" ht="17.25" customHeight="1">
      <c r="A52" s="81" t="s">
        <v>93</v>
      </c>
      <c r="B52" s="82"/>
      <c r="C52" s="92">
        <v>260</v>
      </c>
      <c r="D52" s="9">
        <v>243</v>
      </c>
      <c r="E52" s="21">
        <f t="shared" si="1"/>
        <v>686722</v>
      </c>
      <c r="F52" s="21"/>
      <c r="G52" s="21"/>
      <c r="H52" s="21"/>
      <c r="I52" s="21"/>
      <c r="J52" s="50">
        <v>686722</v>
      </c>
    </row>
    <row r="53" spans="1:10" ht="16.5" customHeight="1">
      <c r="A53" s="83"/>
      <c r="B53" s="84"/>
      <c r="C53" s="93"/>
      <c r="D53" s="9">
        <v>244</v>
      </c>
      <c r="E53" s="21">
        <f t="shared" si="1"/>
        <v>5896973.68</v>
      </c>
      <c r="F53" s="21">
        <f>'прилож.фин.обес.'!G19+'прилож.фин.обес.'!G35</f>
        <v>1198470</v>
      </c>
      <c r="G53" s="21">
        <f>'прил.фин.обесп-субвенции'!G18+'прил.фин.обесп-субвенции'!G34</f>
        <v>186800</v>
      </c>
      <c r="H53" s="21"/>
      <c r="I53" s="21">
        <f>'прил.внебюджет'!G19+'прил.внебюджет'!G35</f>
        <v>3956703.68</v>
      </c>
      <c r="J53" s="50">
        <f>24000+11000+500000+20000</f>
        <v>555000</v>
      </c>
    </row>
    <row r="54" spans="1:10" ht="17.25" customHeight="1">
      <c r="A54" s="85"/>
      <c r="B54" s="86"/>
      <c r="C54" s="94"/>
      <c r="D54" s="9">
        <v>407</v>
      </c>
      <c r="E54" s="21">
        <f t="shared" si="1"/>
        <v>0</v>
      </c>
      <c r="F54" s="21"/>
      <c r="G54" s="21"/>
      <c r="H54" s="21"/>
      <c r="I54" s="21"/>
      <c r="J54" s="50"/>
    </row>
    <row r="55" spans="1:10" ht="28.5" customHeight="1">
      <c r="A55" s="61" t="s">
        <v>112</v>
      </c>
      <c r="B55" s="61"/>
      <c r="C55" s="7">
        <v>300</v>
      </c>
      <c r="D55" s="9" t="s">
        <v>10</v>
      </c>
      <c r="E55" s="21">
        <f aca="true" t="shared" si="2" ref="E55:E61">F55+G55+H55+I55</f>
        <v>0</v>
      </c>
      <c r="F55" s="21"/>
      <c r="G55" s="21"/>
      <c r="H55" s="21"/>
      <c r="I55" s="21"/>
      <c r="J55" s="50"/>
    </row>
    <row r="56" spans="1:10" ht="15">
      <c r="A56" s="63" t="s">
        <v>1</v>
      </c>
      <c r="B56" s="63"/>
      <c r="C56" s="34"/>
      <c r="D56" s="9"/>
      <c r="E56" s="21">
        <f t="shared" si="2"/>
        <v>0</v>
      </c>
      <c r="F56" s="21"/>
      <c r="G56" s="21"/>
      <c r="H56" s="21"/>
      <c r="I56" s="21"/>
      <c r="J56" s="50"/>
    </row>
    <row r="57" spans="1:10" ht="24" customHeight="1">
      <c r="A57" s="61" t="s">
        <v>95</v>
      </c>
      <c r="B57" s="61"/>
      <c r="C57" s="7">
        <v>310</v>
      </c>
      <c r="D57" s="9"/>
      <c r="E57" s="21">
        <f t="shared" si="2"/>
        <v>0</v>
      </c>
      <c r="F57" s="21"/>
      <c r="G57" s="21"/>
      <c r="H57" s="21"/>
      <c r="I57" s="21"/>
      <c r="J57" s="50"/>
    </row>
    <row r="58" spans="1:10" ht="22.5" customHeight="1">
      <c r="A58" s="61" t="s">
        <v>96</v>
      </c>
      <c r="B58" s="61"/>
      <c r="C58" s="7">
        <v>320</v>
      </c>
      <c r="D58" s="9"/>
      <c r="E58" s="21">
        <f t="shared" si="2"/>
        <v>0</v>
      </c>
      <c r="F58" s="21"/>
      <c r="G58" s="21"/>
      <c r="H58" s="21"/>
      <c r="I58" s="21"/>
      <c r="J58" s="50"/>
    </row>
    <row r="59" spans="1:10" ht="28.5" customHeight="1">
      <c r="A59" s="63" t="s">
        <v>97</v>
      </c>
      <c r="B59" s="63"/>
      <c r="C59" s="7">
        <v>400</v>
      </c>
      <c r="D59" s="9"/>
      <c r="E59" s="21">
        <f t="shared" si="2"/>
        <v>0</v>
      </c>
      <c r="F59" s="21"/>
      <c r="G59" s="21"/>
      <c r="H59" s="21"/>
      <c r="I59" s="21"/>
      <c r="J59" s="50"/>
    </row>
    <row r="60" spans="1:10" ht="36.75" customHeight="1">
      <c r="A60" s="61" t="s">
        <v>98</v>
      </c>
      <c r="B60" s="61"/>
      <c r="C60" s="7">
        <v>410</v>
      </c>
      <c r="D60" s="9"/>
      <c r="E60" s="21">
        <f t="shared" si="2"/>
        <v>0</v>
      </c>
      <c r="F60" s="21"/>
      <c r="G60" s="21"/>
      <c r="H60" s="21"/>
      <c r="I60" s="21"/>
      <c r="J60" s="50"/>
    </row>
    <row r="61" spans="1:10" ht="21.75" customHeight="1">
      <c r="A61" s="66" t="s">
        <v>99</v>
      </c>
      <c r="B61" s="66"/>
      <c r="C61" s="35">
        <v>420</v>
      </c>
      <c r="D61" s="9"/>
      <c r="E61" s="21">
        <f t="shared" si="2"/>
        <v>0</v>
      </c>
      <c r="F61" s="21"/>
      <c r="G61" s="21"/>
      <c r="H61" s="21"/>
      <c r="I61" s="21"/>
      <c r="J61" s="50"/>
    </row>
    <row r="62" spans="1:4" ht="12" customHeight="1">
      <c r="A62" s="5"/>
      <c r="B62" s="5"/>
      <c r="C62" s="5"/>
      <c r="D62" s="1"/>
    </row>
    <row r="63" spans="1:7" ht="15">
      <c r="A63" s="64" t="s">
        <v>40</v>
      </c>
      <c r="B63" s="64"/>
      <c r="C63" s="64"/>
      <c r="D63" s="64"/>
      <c r="E63" s="8"/>
      <c r="F63" s="67" t="s">
        <v>123</v>
      </c>
      <c r="G63" s="67"/>
    </row>
    <row r="64" spans="1:7" ht="15" customHeight="1">
      <c r="A64" s="64" t="s">
        <v>38</v>
      </c>
      <c r="B64" s="64"/>
      <c r="C64" s="4"/>
      <c r="D64" s="4"/>
      <c r="E64" s="47" t="s">
        <v>8</v>
      </c>
      <c r="F64" s="65" t="s">
        <v>7</v>
      </c>
      <c r="G64" s="65"/>
    </row>
    <row r="65" spans="1:7" ht="15">
      <c r="A65" s="1"/>
      <c r="B65" s="1"/>
      <c r="C65" s="1"/>
      <c r="D65" s="1"/>
      <c r="E65" s="47"/>
      <c r="F65" s="68"/>
      <c r="G65" s="68"/>
    </row>
    <row r="66" spans="1:7" ht="15">
      <c r="A66" s="64" t="s">
        <v>41</v>
      </c>
      <c r="B66" s="64"/>
      <c r="C66" s="64"/>
      <c r="D66" s="64"/>
      <c r="E66" s="48"/>
      <c r="F66" s="67" t="s">
        <v>124</v>
      </c>
      <c r="G66" s="67"/>
    </row>
    <row r="67" spans="1:7" ht="15" customHeight="1">
      <c r="A67" s="2"/>
      <c r="B67" s="2"/>
      <c r="C67" s="2"/>
      <c r="D67" s="3"/>
      <c r="E67" s="10" t="s">
        <v>8</v>
      </c>
      <c r="F67" s="65" t="s">
        <v>7</v>
      </c>
      <c r="G67" s="65"/>
    </row>
    <row r="68" spans="1:7" ht="15">
      <c r="A68" s="64" t="s">
        <v>37</v>
      </c>
      <c r="B68" s="64"/>
      <c r="C68" s="64"/>
      <c r="D68" s="64"/>
      <c r="E68" s="48"/>
      <c r="F68" s="67" t="s">
        <v>124</v>
      </c>
      <c r="G68" s="67"/>
    </row>
    <row r="69" spans="1:7" ht="15" customHeight="1">
      <c r="A69" s="4" t="s">
        <v>45</v>
      </c>
      <c r="B69" s="2"/>
      <c r="C69" s="2"/>
      <c r="D69" s="3"/>
      <c r="E69" s="10" t="s">
        <v>8</v>
      </c>
      <c r="F69" s="65" t="s">
        <v>7</v>
      </c>
      <c r="G69" s="65"/>
    </row>
    <row r="70" spans="1:4" ht="15">
      <c r="A70" s="62" t="s">
        <v>128</v>
      </c>
      <c r="B70" s="62"/>
      <c r="C70" s="3"/>
      <c r="D70" s="3"/>
    </row>
    <row r="71" spans="1:9" ht="15">
      <c r="A71" s="2"/>
      <c r="B71" s="2"/>
      <c r="C71" s="2"/>
      <c r="D71" s="3"/>
      <c r="E71" s="19">
        <f>E24+E25-E35</f>
        <v>0</v>
      </c>
      <c r="F71" s="19">
        <f>F24+F25-F35</f>
        <v>0</v>
      </c>
      <c r="G71" s="19">
        <f>G24+G25-G35</f>
        <v>0</v>
      </c>
      <c r="H71" s="19">
        <f>H24+H25-H35</f>
        <v>0</v>
      </c>
      <c r="I71" s="19">
        <f>I24+I25-I35</f>
        <v>0</v>
      </c>
    </row>
  </sheetData>
  <sheetProtection/>
  <mergeCells count="72">
    <mergeCell ref="A8:J8"/>
    <mergeCell ref="A9:J9"/>
    <mergeCell ref="A10:J10"/>
    <mergeCell ref="A11:J11"/>
    <mergeCell ref="A14:J14"/>
    <mergeCell ref="A15:J15"/>
    <mergeCell ref="F5:G5"/>
    <mergeCell ref="I5:J5"/>
    <mergeCell ref="F6:G6"/>
    <mergeCell ref="I6:J6"/>
    <mergeCell ref="E7:G7"/>
    <mergeCell ref="H7:J7"/>
    <mergeCell ref="E2:G2"/>
    <mergeCell ref="H2:J2"/>
    <mergeCell ref="E3:G3"/>
    <mergeCell ref="H3:J3"/>
    <mergeCell ref="E4:G4"/>
    <mergeCell ref="H4:J4"/>
    <mergeCell ref="C44:C46"/>
    <mergeCell ref="C49:C51"/>
    <mergeCell ref="A52:B54"/>
    <mergeCell ref="C52:C54"/>
    <mergeCell ref="A19:I19"/>
    <mergeCell ref="A35:B35"/>
    <mergeCell ref="A29:B29"/>
    <mergeCell ref="A48:B48"/>
    <mergeCell ref="A38:B38"/>
    <mergeCell ref="A28:B28"/>
    <mergeCell ref="A21:B23"/>
    <mergeCell ref="C21:C23"/>
    <mergeCell ref="D21:D23"/>
    <mergeCell ref="E22:E23"/>
    <mergeCell ref="A39:B39"/>
    <mergeCell ref="A37:B37"/>
    <mergeCell ref="A24:B24"/>
    <mergeCell ref="A36:B36"/>
    <mergeCell ref="E21:J21"/>
    <mergeCell ref="F22:J22"/>
    <mergeCell ref="A25:B25"/>
    <mergeCell ref="A40:B40"/>
    <mergeCell ref="A49:B51"/>
    <mergeCell ref="A34:B34"/>
    <mergeCell ref="A33:B33"/>
    <mergeCell ref="A47:B47"/>
    <mergeCell ref="A44:B46"/>
    <mergeCell ref="A43:B43"/>
    <mergeCell ref="A26:B26"/>
    <mergeCell ref="A31:B31"/>
    <mergeCell ref="F69:G69"/>
    <mergeCell ref="A60:B60"/>
    <mergeCell ref="A61:B61"/>
    <mergeCell ref="F67:G67"/>
    <mergeCell ref="F68:G68"/>
    <mergeCell ref="F63:G63"/>
    <mergeCell ref="F64:G64"/>
    <mergeCell ref="F65:G65"/>
    <mergeCell ref="F66:G66"/>
    <mergeCell ref="A70:B70"/>
    <mergeCell ref="A56:B56"/>
    <mergeCell ref="A64:B64"/>
    <mergeCell ref="A63:D63"/>
    <mergeCell ref="A66:D66"/>
    <mergeCell ref="A68:D68"/>
    <mergeCell ref="A58:B58"/>
    <mergeCell ref="A59:B59"/>
    <mergeCell ref="A57:B57"/>
    <mergeCell ref="A27:B27"/>
    <mergeCell ref="A32:B32"/>
    <mergeCell ref="A42:B42"/>
    <mergeCell ref="A41:B41"/>
    <mergeCell ref="A55:B55"/>
    <mergeCell ref="A30:B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3" zoomScaleSheetLayoutView="93" workbookViewId="0" topLeftCell="A31">
      <selection activeCell="F7" sqref="F7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95" t="s">
        <v>109</v>
      </c>
      <c r="B1" s="95"/>
      <c r="C1" s="95"/>
      <c r="D1" s="95"/>
      <c r="E1" s="95"/>
      <c r="F1" s="95"/>
      <c r="G1" s="95"/>
      <c r="H1" s="95"/>
      <c r="I1" s="95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9.5" customHeight="1">
      <c r="A3" s="81" t="s">
        <v>0</v>
      </c>
      <c r="B3" s="82"/>
      <c r="C3" s="87" t="s">
        <v>46</v>
      </c>
      <c r="D3" s="87" t="s">
        <v>47</v>
      </c>
      <c r="E3" s="90" t="s">
        <v>48</v>
      </c>
      <c r="F3" s="90"/>
      <c r="G3" s="90"/>
      <c r="H3" s="90"/>
      <c r="I3" s="90"/>
      <c r="J3" s="90"/>
    </row>
    <row r="4" spans="1:10" ht="11.25" customHeight="1">
      <c r="A4" s="83"/>
      <c r="B4" s="84"/>
      <c r="C4" s="88"/>
      <c r="D4" s="88"/>
      <c r="E4" s="90" t="s">
        <v>76</v>
      </c>
      <c r="F4" s="90" t="s">
        <v>2</v>
      </c>
      <c r="G4" s="90"/>
      <c r="H4" s="90"/>
      <c r="I4" s="90"/>
      <c r="J4" s="90"/>
    </row>
    <row r="5" spans="1:10" ht="117.75" customHeight="1">
      <c r="A5" s="85"/>
      <c r="B5" s="86"/>
      <c r="C5" s="89"/>
      <c r="D5" s="89"/>
      <c r="E5" s="90"/>
      <c r="F5" s="46" t="s">
        <v>77</v>
      </c>
      <c r="G5" s="46" t="s">
        <v>114</v>
      </c>
      <c r="H5" s="46" t="s">
        <v>78</v>
      </c>
      <c r="I5" s="46" t="s">
        <v>79</v>
      </c>
      <c r="J5" s="49" t="s">
        <v>104</v>
      </c>
    </row>
    <row r="6" spans="1:10" ht="29.25" customHeight="1">
      <c r="A6" s="59" t="s">
        <v>100</v>
      </c>
      <c r="B6" s="60"/>
      <c r="C6" s="15">
        <v>500</v>
      </c>
      <c r="D6" s="6" t="s">
        <v>10</v>
      </c>
      <c r="E6" s="21">
        <f>F6+G6+H6+I6+J6</f>
        <v>0</v>
      </c>
      <c r="F6" s="21">
        <f>'прилож.фин.обес.'!H10</f>
        <v>0</v>
      </c>
      <c r="G6" s="21">
        <f>'прил.фин.обесп-субвенции'!H9</f>
        <v>0</v>
      </c>
      <c r="H6" s="21">
        <v>0</v>
      </c>
      <c r="I6" s="21">
        <f>'прил.внебюджет'!H10</f>
        <v>0</v>
      </c>
      <c r="J6" s="50">
        <f>'прил. целев'!H10</f>
        <v>0</v>
      </c>
    </row>
    <row r="7" spans="1:17" ht="20.25" customHeight="1">
      <c r="A7" s="69" t="s">
        <v>89</v>
      </c>
      <c r="B7" s="70"/>
      <c r="C7" s="29">
        <v>100</v>
      </c>
      <c r="D7" s="6" t="s">
        <v>10</v>
      </c>
      <c r="E7" s="20">
        <f>E9+E10+E11+E12+E13+E14</f>
        <v>18221900</v>
      </c>
      <c r="F7" s="21">
        <f>'прилож.фин.обес.'!H11+F13</f>
        <v>1676800</v>
      </c>
      <c r="G7" s="21">
        <f>'прил.фин.обесп-субвенции'!H10</f>
        <v>12526500</v>
      </c>
      <c r="H7" s="21">
        <f>H13</f>
        <v>0</v>
      </c>
      <c r="I7" s="21">
        <f>'прил.внебюджет'!H11</f>
        <v>4000000</v>
      </c>
      <c r="J7" s="50">
        <f>'прил. целев'!H11</f>
        <v>18600</v>
      </c>
      <c r="K7" s="26">
        <f>E6+E7-E17</f>
        <v>0</v>
      </c>
      <c r="L7" s="26" t="e">
        <f>#REF!+#REF!-#REF!</f>
        <v>#REF!</v>
      </c>
      <c r="M7" s="26" t="e">
        <f>#REF!+#REF!-#REF!</f>
        <v>#REF!</v>
      </c>
      <c r="Q7" s="53">
        <f>'прилож.фин.обес.'!H12</f>
        <v>1676800</v>
      </c>
    </row>
    <row r="8" spans="1:10" ht="15" customHeight="1">
      <c r="A8" s="59" t="s">
        <v>4</v>
      </c>
      <c r="B8" s="60"/>
      <c r="C8" s="15"/>
      <c r="D8" s="6" t="s">
        <v>10</v>
      </c>
      <c r="E8" s="21"/>
      <c r="F8" s="21"/>
      <c r="G8" s="21"/>
      <c r="H8" s="21"/>
      <c r="I8" s="21"/>
      <c r="J8" s="50"/>
    </row>
    <row r="9" spans="1:10" ht="22.5" customHeight="1">
      <c r="A9" s="59" t="s">
        <v>80</v>
      </c>
      <c r="B9" s="60"/>
      <c r="C9" s="15">
        <v>110</v>
      </c>
      <c r="D9" s="6" t="s">
        <v>10</v>
      </c>
      <c r="E9" s="21">
        <f>I9</f>
        <v>0</v>
      </c>
      <c r="F9" s="6" t="s">
        <v>10</v>
      </c>
      <c r="G9" s="6" t="s">
        <v>10</v>
      </c>
      <c r="H9" s="6" t="s">
        <v>10</v>
      </c>
      <c r="I9" s="6"/>
      <c r="J9" s="6" t="s">
        <v>10</v>
      </c>
    </row>
    <row r="10" spans="1:10" ht="29.25" customHeight="1">
      <c r="A10" s="61" t="s">
        <v>83</v>
      </c>
      <c r="B10" s="61"/>
      <c r="C10" s="7">
        <v>120</v>
      </c>
      <c r="D10" s="6">
        <v>130</v>
      </c>
      <c r="E10" s="25">
        <f>F10+G10+I10</f>
        <v>18203300</v>
      </c>
      <c r="F10" s="25">
        <f>'прилож.фин.обес.'!H11</f>
        <v>1676800</v>
      </c>
      <c r="G10" s="25">
        <f>'прил.фин.обесп-субвенции'!H10</f>
        <v>12526500</v>
      </c>
      <c r="H10" s="6" t="s">
        <v>10</v>
      </c>
      <c r="I10" s="6">
        <f>'прил.внебюджет'!H11-I14-I9</f>
        <v>4000000</v>
      </c>
      <c r="J10" s="50"/>
    </row>
    <row r="11" spans="1:11" ht="50.25" customHeight="1">
      <c r="A11" s="61" t="s">
        <v>84</v>
      </c>
      <c r="B11" s="61"/>
      <c r="C11" s="7">
        <v>130</v>
      </c>
      <c r="D11" s="6" t="s">
        <v>10</v>
      </c>
      <c r="E11" s="21"/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/>
    </row>
    <row r="12" spans="1:10" ht="91.5" customHeight="1">
      <c r="A12" s="61" t="s">
        <v>85</v>
      </c>
      <c r="B12" s="61"/>
      <c r="C12" s="7">
        <v>140</v>
      </c>
      <c r="D12" s="6" t="s">
        <v>10</v>
      </c>
      <c r="E12" s="21"/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34.5" customHeight="1">
      <c r="A13" s="79" t="s">
        <v>86</v>
      </c>
      <c r="B13" s="80"/>
      <c r="C13" s="30">
        <v>150</v>
      </c>
      <c r="D13" s="16">
        <v>180</v>
      </c>
      <c r="E13" s="21">
        <f>F13+G13+H13+J13</f>
        <v>18600</v>
      </c>
      <c r="F13" s="21"/>
      <c r="G13" s="21"/>
      <c r="H13" s="6"/>
      <c r="I13" s="6" t="s">
        <v>10</v>
      </c>
      <c r="J13" s="50">
        <f>'прил. целев'!H11</f>
        <v>18600</v>
      </c>
    </row>
    <row r="14" spans="1:10" ht="21.75" customHeight="1">
      <c r="A14" s="59" t="s">
        <v>87</v>
      </c>
      <c r="B14" s="60"/>
      <c r="C14" s="15">
        <v>160</v>
      </c>
      <c r="D14" s="16">
        <v>180</v>
      </c>
      <c r="E14" s="25">
        <f>I14</f>
        <v>0</v>
      </c>
      <c r="F14" s="6" t="s">
        <v>10</v>
      </c>
      <c r="G14" s="6" t="s">
        <v>10</v>
      </c>
      <c r="H14" s="6" t="s">
        <v>10</v>
      </c>
      <c r="I14" s="6"/>
      <c r="J14" s="6" t="s">
        <v>10</v>
      </c>
    </row>
    <row r="15" spans="1:10" ht="30.75" customHeight="1">
      <c r="A15" s="77" t="s">
        <v>88</v>
      </c>
      <c r="B15" s="78"/>
      <c r="C15" s="15">
        <v>180</v>
      </c>
      <c r="D15" s="16" t="s">
        <v>10</v>
      </c>
      <c r="E15" s="44"/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32.25" customHeight="1">
      <c r="A16" s="61" t="s">
        <v>103</v>
      </c>
      <c r="B16" s="61"/>
      <c r="C16" s="7">
        <v>600</v>
      </c>
      <c r="D16" s="6" t="s">
        <v>10</v>
      </c>
      <c r="E16" s="21">
        <f>E6+E7-E17</f>
        <v>0</v>
      </c>
      <c r="F16" s="21">
        <f>F6+F10-F17</f>
        <v>0</v>
      </c>
      <c r="G16" s="21">
        <f>G6+G10-G17</f>
        <v>0</v>
      </c>
      <c r="H16" s="21">
        <v>0</v>
      </c>
      <c r="I16" s="21">
        <f>I6+I10-I17</f>
        <v>0</v>
      </c>
      <c r="J16" s="21">
        <f>J6+J7-J17</f>
        <v>0</v>
      </c>
    </row>
    <row r="17" spans="1:10" ht="14.25">
      <c r="A17" s="96" t="s">
        <v>5</v>
      </c>
      <c r="B17" s="96"/>
      <c r="C17" s="22">
        <v>200</v>
      </c>
      <c r="D17" s="9"/>
      <c r="E17" s="20">
        <f aca="true" t="shared" si="0" ref="E17:J17">E19+E26+E27+E31+E33+E34+E35</f>
        <v>18221900</v>
      </c>
      <c r="F17" s="20">
        <f t="shared" si="0"/>
        <v>1676800</v>
      </c>
      <c r="G17" s="20">
        <f t="shared" si="0"/>
        <v>12526500</v>
      </c>
      <c r="H17" s="20">
        <f t="shared" si="0"/>
        <v>0</v>
      </c>
      <c r="I17" s="20">
        <f t="shared" si="0"/>
        <v>4000000</v>
      </c>
      <c r="J17" s="20">
        <f t="shared" si="0"/>
        <v>18600</v>
      </c>
    </row>
    <row r="18" spans="1:10" ht="15">
      <c r="A18" s="61" t="s">
        <v>74</v>
      </c>
      <c r="B18" s="61"/>
      <c r="C18" s="7"/>
      <c r="D18" s="9"/>
      <c r="E18" s="21"/>
      <c r="F18" s="21"/>
      <c r="G18" s="21"/>
      <c r="H18" s="21"/>
      <c r="I18" s="21"/>
      <c r="J18" s="50"/>
    </row>
    <row r="19" spans="1:10" ht="21.75" customHeight="1">
      <c r="A19" s="91" t="s">
        <v>90</v>
      </c>
      <c r="B19" s="91"/>
      <c r="C19" s="37">
        <v>210</v>
      </c>
      <c r="D19" s="9">
        <f aca="true" t="shared" si="1" ref="D19:I19">D21+D22+D23</f>
        <v>342</v>
      </c>
      <c r="E19" s="21">
        <f>E21+E22+E23</f>
        <v>12616600</v>
      </c>
      <c r="F19" s="21">
        <f t="shared" si="1"/>
        <v>0</v>
      </c>
      <c r="G19" s="21">
        <f t="shared" si="1"/>
        <v>12334000</v>
      </c>
      <c r="H19" s="21">
        <f t="shared" si="1"/>
        <v>0</v>
      </c>
      <c r="I19" s="21">
        <f t="shared" si="1"/>
        <v>282600</v>
      </c>
      <c r="J19" s="21">
        <f>J21+J22+J23</f>
        <v>0</v>
      </c>
    </row>
    <row r="20" spans="1:10" ht="15">
      <c r="A20" s="63" t="s">
        <v>1</v>
      </c>
      <c r="B20" s="63"/>
      <c r="C20" s="34"/>
      <c r="D20" s="9"/>
      <c r="E20" s="21"/>
      <c r="F20" s="21"/>
      <c r="G20" s="21"/>
      <c r="H20" s="21"/>
      <c r="I20" s="21"/>
      <c r="J20" s="50"/>
    </row>
    <row r="21" spans="1:10" ht="15">
      <c r="A21" s="61" t="s">
        <v>75</v>
      </c>
      <c r="B21" s="61"/>
      <c r="C21" s="7">
        <v>211</v>
      </c>
      <c r="D21" s="9">
        <v>111</v>
      </c>
      <c r="E21" s="21">
        <f>F21+G21+H21+I21+J21</f>
        <v>9713100</v>
      </c>
      <c r="F21" s="21">
        <f>'прилож.фин.обес.'!H16</f>
        <v>0</v>
      </c>
      <c r="G21" s="21">
        <f>'прил.фин.обесп-субвенции'!H15</f>
        <v>9473100</v>
      </c>
      <c r="H21" s="21"/>
      <c r="I21" s="21">
        <f>'прил.внебюджет'!H16</f>
        <v>240000</v>
      </c>
      <c r="J21" s="50">
        <f>'прил. целев'!H16</f>
        <v>0</v>
      </c>
    </row>
    <row r="22" spans="1:10" ht="15">
      <c r="A22" s="61" t="s">
        <v>12</v>
      </c>
      <c r="B22" s="61"/>
      <c r="C22" s="36">
        <v>212</v>
      </c>
      <c r="D22" s="9">
        <v>112</v>
      </c>
      <c r="E22" s="21">
        <f>F22+G22+H22+I22+J22</f>
        <v>0</v>
      </c>
      <c r="F22" s="21">
        <f>'прилож.фин.обес.'!H17</f>
        <v>0</v>
      </c>
      <c r="G22" s="21">
        <f>'прил.фин.обесп-субвенции'!H16</f>
        <v>0</v>
      </c>
      <c r="H22" s="21"/>
      <c r="I22" s="21">
        <f>'прил.внебюджет'!H17</f>
        <v>0</v>
      </c>
      <c r="J22" s="50">
        <f>'прил. целев'!H17</f>
        <v>0</v>
      </c>
    </row>
    <row r="23" spans="1:10" ht="31.5" customHeight="1">
      <c r="A23" s="61" t="s">
        <v>13</v>
      </c>
      <c r="B23" s="61"/>
      <c r="C23" s="7">
        <v>213</v>
      </c>
      <c r="D23" s="9">
        <v>119</v>
      </c>
      <c r="E23" s="21">
        <f>F23+G23+H23+I23+J23</f>
        <v>2903500</v>
      </c>
      <c r="F23" s="21">
        <f>'прилож.фин.обес.'!H18</f>
        <v>0</v>
      </c>
      <c r="G23" s="21">
        <f>'прил.фин.обесп-субвенции'!H17</f>
        <v>2860900</v>
      </c>
      <c r="H23" s="21"/>
      <c r="I23" s="21">
        <f>'прил.внебюджет'!H18</f>
        <v>42600</v>
      </c>
      <c r="J23" s="50">
        <f>'прил. целев'!H18</f>
        <v>0</v>
      </c>
    </row>
    <row r="24" spans="1:10" ht="34.5" customHeight="1">
      <c r="A24" s="61" t="s">
        <v>91</v>
      </c>
      <c r="B24" s="61"/>
      <c r="C24" s="7">
        <v>220</v>
      </c>
      <c r="D24" s="9"/>
      <c r="E24" s="21">
        <f>F24+G24+H24+I24+J24</f>
        <v>0</v>
      </c>
      <c r="F24" s="21"/>
      <c r="G24" s="21"/>
      <c r="H24" s="21"/>
      <c r="I24" s="21"/>
      <c r="J24" s="50"/>
    </row>
    <row r="25" spans="1:10" ht="15">
      <c r="A25" s="63" t="s">
        <v>1</v>
      </c>
      <c r="B25" s="63"/>
      <c r="C25" s="34"/>
      <c r="D25" s="9"/>
      <c r="E25" s="21"/>
      <c r="F25" s="21"/>
      <c r="G25" s="21"/>
      <c r="H25" s="21"/>
      <c r="I25" s="21"/>
      <c r="J25" s="50"/>
    </row>
    <row r="26" spans="1:10" ht="17.25" customHeight="1">
      <c r="A26" s="71" t="s">
        <v>102</v>
      </c>
      <c r="B26" s="72"/>
      <c r="C26" s="106">
        <v>230</v>
      </c>
      <c r="D26" s="9">
        <v>851</v>
      </c>
      <c r="E26" s="21">
        <f>F26+G26+H26+I26+J26</f>
        <v>383200</v>
      </c>
      <c r="F26" s="21">
        <f>'прилож.фин.обес.'!H34-F27</f>
        <v>383200</v>
      </c>
      <c r="G26" s="21"/>
      <c r="H26" s="21"/>
      <c r="I26" s="21"/>
      <c r="J26" s="50"/>
    </row>
    <row r="27" spans="1:10" ht="15.75" customHeight="1">
      <c r="A27" s="73"/>
      <c r="B27" s="74"/>
      <c r="C27" s="107"/>
      <c r="D27" s="9">
        <v>852</v>
      </c>
      <c r="E27" s="21">
        <f>F27+G27+H27+I27+J27</f>
        <v>20000</v>
      </c>
      <c r="F27" s="21"/>
      <c r="G27" s="21">
        <f>'прил.фин.обесп-субвенции'!H33</f>
        <v>0</v>
      </c>
      <c r="H27" s="21"/>
      <c r="I27" s="21">
        <f>'прил.внебюджет'!H34</f>
        <v>20000</v>
      </c>
      <c r="J27" s="50">
        <f>'прил. целев'!H34</f>
        <v>0</v>
      </c>
    </row>
    <row r="28" spans="1:10" ht="15.75" customHeight="1">
      <c r="A28" s="75"/>
      <c r="B28" s="76"/>
      <c r="C28" s="108"/>
      <c r="D28" s="9">
        <v>853</v>
      </c>
      <c r="E28" s="21">
        <f>F28+G28+H28+I28+J28</f>
        <v>0</v>
      </c>
      <c r="F28" s="21"/>
      <c r="G28" s="21"/>
      <c r="H28" s="21"/>
      <c r="I28" s="21"/>
      <c r="J28" s="50"/>
    </row>
    <row r="29" spans="1:10" ht="15">
      <c r="A29" s="61" t="s">
        <v>1</v>
      </c>
      <c r="B29" s="61"/>
      <c r="C29" s="7"/>
      <c r="D29" s="9"/>
      <c r="E29" s="21">
        <f>F29+G29+H29+I29</f>
        <v>0</v>
      </c>
      <c r="F29" s="21"/>
      <c r="G29" s="21"/>
      <c r="H29" s="21"/>
      <c r="I29" s="21"/>
      <c r="J29" s="50"/>
    </row>
    <row r="30" spans="1:10" ht="35.25" customHeight="1">
      <c r="A30" s="61" t="s">
        <v>101</v>
      </c>
      <c r="B30" s="61"/>
      <c r="C30" s="7">
        <v>240</v>
      </c>
      <c r="D30" s="9"/>
      <c r="E30" s="21">
        <f>F30+G30+H30+I30</f>
        <v>0</v>
      </c>
      <c r="F30" s="21"/>
      <c r="G30" s="21"/>
      <c r="H30" s="21"/>
      <c r="I30" s="21"/>
      <c r="J30" s="50"/>
    </row>
    <row r="31" spans="1:10" ht="24.75" customHeight="1">
      <c r="A31" s="71" t="s">
        <v>92</v>
      </c>
      <c r="B31" s="72"/>
      <c r="C31" s="106">
        <v>250</v>
      </c>
      <c r="D31" s="9">
        <v>244</v>
      </c>
      <c r="E31" s="21">
        <f>F31+G31+H31+I31+J31</f>
        <v>0</v>
      </c>
      <c r="F31" s="21"/>
      <c r="G31" s="21"/>
      <c r="H31" s="21"/>
      <c r="I31" s="21"/>
      <c r="J31" s="50"/>
    </row>
    <row r="32" spans="1:10" ht="20.25" customHeight="1">
      <c r="A32" s="75"/>
      <c r="B32" s="76"/>
      <c r="C32" s="108"/>
      <c r="D32" s="9">
        <v>831</v>
      </c>
      <c r="E32" s="21">
        <f>F32+G32+H32+I32+J32</f>
        <v>0</v>
      </c>
      <c r="F32" s="21"/>
      <c r="G32" s="21"/>
      <c r="H32" s="21"/>
      <c r="I32" s="21"/>
      <c r="J32" s="50"/>
    </row>
    <row r="33" spans="1:10" ht="17.25" customHeight="1">
      <c r="A33" s="81" t="s">
        <v>93</v>
      </c>
      <c r="B33" s="82"/>
      <c r="C33" s="106">
        <v>260</v>
      </c>
      <c r="D33" s="9">
        <v>243</v>
      </c>
      <c r="E33" s="21">
        <f>F33+G33+H33+I33+J33</f>
        <v>0</v>
      </c>
      <c r="F33" s="21"/>
      <c r="G33" s="21"/>
      <c r="H33" s="21"/>
      <c r="I33" s="21"/>
      <c r="J33" s="50"/>
    </row>
    <row r="34" spans="1:10" ht="16.5" customHeight="1">
      <c r="A34" s="83"/>
      <c r="B34" s="84"/>
      <c r="C34" s="107"/>
      <c r="D34" s="9">
        <v>244</v>
      </c>
      <c r="E34" s="21">
        <f>F34+G34+H34+I34+J34</f>
        <v>5202100</v>
      </c>
      <c r="F34" s="21">
        <f>'прилож.фин.обес.'!H19+'прилож.фин.обес.'!H35</f>
        <v>1293600</v>
      </c>
      <c r="G34" s="21">
        <f>'прил.фин.обесп-субвенции'!H18+'прил.фин.обесп-субвенции'!H34</f>
        <v>192500</v>
      </c>
      <c r="H34" s="21"/>
      <c r="I34" s="21">
        <f>'прил.внебюджет'!H19+'прил.внебюджет'!H35</f>
        <v>3697400</v>
      </c>
      <c r="J34" s="50">
        <f>'прил. целев'!H19+'прил. целев'!H35</f>
        <v>18600</v>
      </c>
    </row>
    <row r="35" spans="1:10" ht="17.25" customHeight="1">
      <c r="A35" s="85"/>
      <c r="B35" s="86"/>
      <c r="C35" s="108"/>
      <c r="D35" s="9">
        <v>417</v>
      </c>
      <c r="E35" s="21">
        <f>F35+G35+H35+I35+J35</f>
        <v>0</v>
      </c>
      <c r="F35" s="21"/>
      <c r="G35" s="21"/>
      <c r="H35" s="21"/>
      <c r="I35" s="21"/>
      <c r="J35" s="50"/>
    </row>
    <row r="36" spans="1:10" ht="28.5" customHeight="1">
      <c r="A36" s="61" t="s">
        <v>94</v>
      </c>
      <c r="B36" s="61"/>
      <c r="C36" s="7">
        <v>300</v>
      </c>
      <c r="D36" s="9" t="s">
        <v>10</v>
      </c>
      <c r="E36" s="21">
        <f aca="true" t="shared" si="2" ref="E36:E42">F36+G36+H36+I36</f>
        <v>0</v>
      </c>
      <c r="F36" s="21"/>
      <c r="G36" s="21"/>
      <c r="H36" s="21"/>
      <c r="I36" s="21"/>
      <c r="J36" s="50"/>
    </row>
    <row r="37" spans="1:10" ht="15">
      <c r="A37" s="63" t="s">
        <v>1</v>
      </c>
      <c r="B37" s="63"/>
      <c r="C37" s="34"/>
      <c r="D37" s="9"/>
      <c r="E37" s="21">
        <f t="shared" si="2"/>
        <v>0</v>
      </c>
      <c r="F37" s="21"/>
      <c r="G37" s="21"/>
      <c r="H37" s="21"/>
      <c r="I37" s="21"/>
      <c r="J37" s="50"/>
    </row>
    <row r="38" spans="1:10" ht="24" customHeight="1">
      <c r="A38" s="61" t="s">
        <v>95</v>
      </c>
      <c r="B38" s="61"/>
      <c r="C38" s="7">
        <v>310</v>
      </c>
      <c r="D38" s="9"/>
      <c r="E38" s="21">
        <f t="shared" si="2"/>
        <v>0</v>
      </c>
      <c r="F38" s="21"/>
      <c r="G38" s="21"/>
      <c r="H38" s="21"/>
      <c r="I38" s="21"/>
      <c r="J38" s="50"/>
    </row>
    <row r="39" spans="1:10" ht="22.5" customHeight="1">
      <c r="A39" s="61" t="s">
        <v>96</v>
      </c>
      <c r="B39" s="61"/>
      <c r="C39" s="7">
        <v>320</v>
      </c>
      <c r="D39" s="9"/>
      <c r="E39" s="21">
        <f t="shared" si="2"/>
        <v>0</v>
      </c>
      <c r="F39" s="21"/>
      <c r="G39" s="21"/>
      <c r="H39" s="21"/>
      <c r="I39" s="21"/>
      <c r="J39" s="50"/>
    </row>
    <row r="40" spans="1:10" ht="18.75" customHeight="1">
      <c r="A40" s="63" t="s">
        <v>97</v>
      </c>
      <c r="B40" s="63"/>
      <c r="C40" s="7">
        <v>400</v>
      </c>
      <c r="D40" s="9"/>
      <c r="E40" s="21">
        <f t="shared" si="2"/>
        <v>0</v>
      </c>
      <c r="F40" s="21"/>
      <c r="G40" s="21"/>
      <c r="H40" s="21"/>
      <c r="I40" s="21"/>
      <c r="J40" s="50"/>
    </row>
    <row r="41" spans="1:10" ht="36.75" customHeight="1">
      <c r="A41" s="61" t="s">
        <v>98</v>
      </c>
      <c r="B41" s="61"/>
      <c r="C41" s="7">
        <v>410</v>
      </c>
      <c r="D41" s="9"/>
      <c r="E41" s="21">
        <f t="shared" si="2"/>
        <v>0</v>
      </c>
      <c r="F41" s="21"/>
      <c r="G41" s="21"/>
      <c r="H41" s="21"/>
      <c r="I41" s="21"/>
      <c r="J41" s="50"/>
    </row>
    <row r="42" spans="1:10" ht="21.75" customHeight="1">
      <c r="A42" s="66" t="s">
        <v>99</v>
      </c>
      <c r="B42" s="66"/>
      <c r="C42" s="35">
        <v>420</v>
      </c>
      <c r="D42" s="9"/>
      <c r="E42" s="21">
        <f t="shared" si="2"/>
        <v>0</v>
      </c>
      <c r="F42" s="21"/>
      <c r="G42" s="21"/>
      <c r="H42" s="21"/>
      <c r="I42" s="21"/>
      <c r="J42" s="50"/>
    </row>
    <row r="43" spans="1:4" ht="12" customHeight="1">
      <c r="A43" s="5"/>
      <c r="B43" s="5"/>
      <c r="C43" s="5"/>
      <c r="D43" s="1"/>
    </row>
    <row r="44" spans="1:7" ht="15">
      <c r="A44" s="64" t="s">
        <v>40</v>
      </c>
      <c r="B44" s="64"/>
      <c r="C44" s="64"/>
      <c r="D44" s="64"/>
      <c r="E44" s="8"/>
      <c r="F44" s="67" t="s">
        <v>123</v>
      </c>
      <c r="G44" s="67"/>
    </row>
    <row r="45" spans="1:7" ht="15" customHeight="1">
      <c r="A45" s="64" t="s">
        <v>38</v>
      </c>
      <c r="B45" s="64"/>
      <c r="C45" s="4"/>
      <c r="D45" s="4"/>
      <c r="E45" s="47" t="s">
        <v>8</v>
      </c>
      <c r="F45" s="65" t="s">
        <v>7</v>
      </c>
      <c r="G45" s="65"/>
    </row>
    <row r="46" spans="1:7" ht="15">
      <c r="A46" s="1"/>
      <c r="B46" s="1"/>
      <c r="C46" s="1"/>
      <c r="D46" s="1"/>
      <c r="E46" s="47"/>
      <c r="F46" s="68"/>
      <c r="G46" s="68"/>
    </row>
    <row r="47" spans="1:7" ht="15">
      <c r="A47" s="64" t="s">
        <v>41</v>
      </c>
      <c r="B47" s="64"/>
      <c r="C47" s="64"/>
      <c r="D47" s="64"/>
      <c r="E47" s="48"/>
      <c r="F47" s="67" t="s">
        <v>124</v>
      </c>
      <c r="G47" s="67"/>
    </row>
    <row r="48" spans="1:7" ht="15" customHeight="1">
      <c r="A48" s="2"/>
      <c r="B48" s="2"/>
      <c r="C48" s="2"/>
      <c r="D48" s="3"/>
      <c r="E48" s="10" t="s">
        <v>8</v>
      </c>
      <c r="F48" s="65" t="s">
        <v>7</v>
      </c>
      <c r="G48" s="65"/>
    </row>
    <row r="49" spans="1:7" ht="15">
      <c r="A49" s="64" t="s">
        <v>37</v>
      </c>
      <c r="B49" s="64"/>
      <c r="C49" s="64"/>
      <c r="D49" s="64"/>
      <c r="E49" s="48"/>
      <c r="F49" s="67" t="s">
        <v>124</v>
      </c>
      <c r="G49" s="67"/>
    </row>
    <row r="50" spans="1:7" ht="15" customHeight="1">
      <c r="A50" s="4" t="s">
        <v>45</v>
      </c>
      <c r="B50" s="2"/>
      <c r="C50" s="2"/>
      <c r="D50" s="3"/>
      <c r="E50" s="10" t="s">
        <v>8</v>
      </c>
      <c r="F50" s="65" t="s">
        <v>7</v>
      </c>
      <c r="G50" s="65"/>
    </row>
    <row r="51" spans="1:4" ht="15" customHeight="1">
      <c r="A51" s="62" t="str">
        <f>'раздел 3 2018'!A70:B70</f>
        <v>" 29  " мая 2018 г.</v>
      </c>
      <c r="B51" s="62"/>
      <c r="C51" s="3"/>
      <c r="D51" s="3"/>
    </row>
    <row r="52" spans="1:9" ht="15">
      <c r="A52" s="2"/>
      <c r="B52" s="2"/>
      <c r="C52" s="2"/>
      <c r="D52" s="3"/>
      <c r="E52" s="19">
        <f>E6+E7-E17</f>
        <v>0</v>
      </c>
      <c r="F52" s="19">
        <f>F6+F7-F17</f>
        <v>0</v>
      </c>
      <c r="G52" s="19">
        <f>G6+G7-G17</f>
        <v>0</v>
      </c>
      <c r="H52" s="19">
        <f>H6+H7-H17</f>
        <v>0</v>
      </c>
      <c r="I52" s="19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96" zoomScaleSheetLayoutView="96" workbookViewId="0" topLeftCell="A34">
      <selection activeCell="F26" sqref="F26"/>
    </sheetView>
  </sheetViews>
  <sheetFormatPr defaultColWidth="9.00390625" defaultRowHeight="12.75"/>
  <cols>
    <col min="1" max="1" width="8.875" style="0" customWidth="1"/>
    <col min="2" max="2" width="19.25390625" style="0" customWidth="1"/>
    <col min="3" max="3" width="8.00390625" style="0" customWidth="1"/>
    <col min="4" max="4" width="9.625" style="0" customWidth="1"/>
    <col min="5" max="5" width="18.00390625" style="0" customWidth="1"/>
    <col min="6" max="6" width="16.00390625" style="0" customWidth="1"/>
    <col min="7" max="7" width="20.125" style="0" customWidth="1"/>
    <col min="8" max="8" width="14.625" style="0" customWidth="1"/>
    <col min="9" max="9" width="16.00390625" style="0" customWidth="1"/>
    <col min="10" max="10" width="16.25390625" style="0" customWidth="1"/>
    <col min="11" max="11" width="12.75390625" style="0" customWidth="1"/>
    <col min="12" max="12" width="11.00390625" style="0" bestFit="1" customWidth="1"/>
    <col min="13" max="13" width="10.875" style="0" bestFit="1" customWidth="1"/>
  </cols>
  <sheetData>
    <row r="1" spans="1:9" ht="18.75" customHeight="1">
      <c r="A1" s="95" t="s">
        <v>116</v>
      </c>
      <c r="B1" s="95"/>
      <c r="C1" s="95"/>
      <c r="D1" s="95"/>
      <c r="E1" s="95"/>
      <c r="F1" s="95"/>
      <c r="G1" s="95"/>
      <c r="H1" s="95"/>
      <c r="I1" s="95"/>
    </row>
    <row r="2" spans="1:9" ht="14.2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10" ht="19.5" customHeight="1">
      <c r="A3" s="81" t="s">
        <v>0</v>
      </c>
      <c r="B3" s="82"/>
      <c r="C3" s="87" t="s">
        <v>46</v>
      </c>
      <c r="D3" s="87" t="s">
        <v>47</v>
      </c>
      <c r="E3" s="90" t="s">
        <v>48</v>
      </c>
      <c r="F3" s="90"/>
      <c r="G3" s="90"/>
      <c r="H3" s="90"/>
      <c r="I3" s="90"/>
      <c r="J3" s="90"/>
    </row>
    <row r="4" spans="1:10" ht="11.25" customHeight="1">
      <c r="A4" s="83"/>
      <c r="B4" s="84"/>
      <c r="C4" s="88"/>
      <c r="D4" s="88"/>
      <c r="E4" s="90" t="s">
        <v>76</v>
      </c>
      <c r="F4" s="90" t="s">
        <v>2</v>
      </c>
      <c r="G4" s="90"/>
      <c r="H4" s="90"/>
      <c r="I4" s="90"/>
      <c r="J4" s="90"/>
    </row>
    <row r="5" spans="1:10" ht="117.75" customHeight="1">
      <c r="A5" s="85"/>
      <c r="B5" s="86"/>
      <c r="C5" s="89"/>
      <c r="D5" s="89"/>
      <c r="E5" s="90"/>
      <c r="F5" s="46" t="s">
        <v>77</v>
      </c>
      <c r="G5" s="46" t="s">
        <v>114</v>
      </c>
      <c r="H5" s="46" t="s">
        <v>78</v>
      </c>
      <c r="I5" s="46" t="s">
        <v>79</v>
      </c>
      <c r="J5" s="49" t="s">
        <v>104</v>
      </c>
    </row>
    <row r="6" spans="1:10" ht="29.25" customHeight="1">
      <c r="A6" s="59" t="s">
        <v>100</v>
      </c>
      <c r="B6" s="60"/>
      <c r="C6" s="15">
        <v>500</v>
      </c>
      <c r="D6" s="6" t="s">
        <v>10</v>
      </c>
      <c r="E6" s="21">
        <f>F6+G6+H6+I6+J6</f>
        <v>0</v>
      </c>
      <c r="F6" s="21">
        <f>'прилож.фин.обес.'!I10</f>
        <v>0</v>
      </c>
      <c r="G6" s="21">
        <f>'прил.фин.обесп-субвенции'!I9</f>
        <v>0</v>
      </c>
      <c r="H6" s="21">
        <v>0</v>
      </c>
      <c r="I6" s="21">
        <f>'прил.внебюджет'!I10</f>
        <v>0</v>
      </c>
      <c r="J6" s="50">
        <f>'прил. целев'!I10</f>
        <v>0</v>
      </c>
    </row>
    <row r="7" spans="1:17" ht="20.25" customHeight="1">
      <c r="A7" s="69" t="s">
        <v>89</v>
      </c>
      <c r="B7" s="70"/>
      <c r="C7" s="29">
        <v>100</v>
      </c>
      <c r="D7" s="6" t="s">
        <v>10</v>
      </c>
      <c r="E7" s="20">
        <f>E9+E10+E11+E12+E13+E14</f>
        <v>19137200</v>
      </c>
      <c r="F7" s="21">
        <f>'прилож.фин.обес.'!I11+F13</f>
        <v>2270500</v>
      </c>
      <c r="G7" s="21">
        <f>'прил.фин.обесп-субвенции'!I10</f>
        <v>12848100</v>
      </c>
      <c r="H7" s="21">
        <f>H13</f>
        <v>0</v>
      </c>
      <c r="I7" s="21">
        <f>'прил.внебюджет'!I11</f>
        <v>4000000</v>
      </c>
      <c r="J7" s="50">
        <f>'прил. целев'!I11</f>
        <v>18600</v>
      </c>
      <c r="K7" s="26">
        <f>E6+E7-E17</f>
        <v>0</v>
      </c>
      <c r="L7" s="26" t="e">
        <f>#REF!+#REF!-#REF!</f>
        <v>#REF!</v>
      </c>
      <c r="M7" s="26" t="e">
        <f>#REF!+#REF!-#REF!</f>
        <v>#REF!</v>
      </c>
      <c r="Q7" s="53">
        <f>'прилож.фин.обес.'!I12</f>
        <v>2270500</v>
      </c>
    </row>
    <row r="8" spans="1:10" ht="15" customHeight="1">
      <c r="A8" s="59" t="s">
        <v>4</v>
      </c>
      <c r="B8" s="60"/>
      <c r="C8" s="15"/>
      <c r="D8" s="6" t="s">
        <v>10</v>
      </c>
      <c r="E8" s="21"/>
      <c r="F8" s="21"/>
      <c r="G8" s="21"/>
      <c r="H8" s="21"/>
      <c r="I8" s="21"/>
      <c r="J8" s="50"/>
    </row>
    <row r="9" spans="1:10" ht="22.5" customHeight="1">
      <c r="A9" s="59" t="s">
        <v>80</v>
      </c>
      <c r="B9" s="60"/>
      <c r="C9" s="15">
        <v>110</v>
      </c>
      <c r="D9" s="6" t="s">
        <v>10</v>
      </c>
      <c r="E9" s="21">
        <f>I9</f>
        <v>0</v>
      </c>
      <c r="F9" s="6" t="s">
        <v>10</v>
      </c>
      <c r="G9" s="6" t="s">
        <v>10</v>
      </c>
      <c r="H9" s="6" t="s">
        <v>10</v>
      </c>
      <c r="I9" s="6"/>
      <c r="J9" s="6" t="s">
        <v>10</v>
      </c>
    </row>
    <row r="10" spans="1:10" ht="29.25" customHeight="1">
      <c r="A10" s="61" t="s">
        <v>83</v>
      </c>
      <c r="B10" s="61"/>
      <c r="C10" s="7">
        <v>120</v>
      </c>
      <c r="D10" s="6">
        <v>130</v>
      </c>
      <c r="E10" s="25">
        <f>F10+G10+I10</f>
        <v>19118600</v>
      </c>
      <c r="F10" s="25">
        <f>'прилож.фин.обес.'!I11</f>
        <v>2270500</v>
      </c>
      <c r="G10" s="25">
        <f>'прил.фин.обесп-субвенции'!I10</f>
        <v>12848100</v>
      </c>
      <c r="H10" s="6" t="s">
        <v>10</v>
      </c>
      <c r="I10" s="6">
        <f>'прил.внебюджет'!I11-I14-I9</f>
        <v>4000000</v>
      </c>
      <c r="J10" s="50"/>
    </row>
    <row r="11" spans="1:11" ht="50.25" customHeight="1">
      <c r="A11" s="61" t="s">
        <v>84</v>
      </c>
      <c r="B11" s="61"/>
      <c r="C11" s="7">
        <v>130</v>
      </c>
      <c r="D11" s="6" t="s">
        <v>10</v>
      </c>
      <c r="E11" s="21"/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6"/>
    </row>
    <row r="12" spans="1:10" ht="91.5" customHeight="1">
      <c r="A12" s="61" t="s">
        <v>85</v>
      </c>
      <c r="B12" s="61"/>
      <c r="C12" s="7">
        <v>140</v>
      </c>
      <c r="D12" s="6" t="s">
        <v>10</v>
      </c>
      <c r="E12" s="21"/>
      <c r="F12" s="6" t="s">
        <v>10</v>
      </c>
      <c r="G12" s="6" t="s">
        <v>10</v>
      </c>
      <c r="H12" s="6" t="s">
        <v>10</v>
      </c>
      <c r="I12" s="6" t="s">
        <v>10</v>
      </c>
      <c r="J12" s="6" t="s">
        <v>10</v>
      </c>
    </row>
    <row r="13" spans="1:10" ht="34.5" customHeight="1">
      <c r="A13" s="79" t="s">
        <v>86</v>
      </c>
      <c r="B13" s="80"/>
      <c r="C13" s="30">
        <v>150</v>
      </c>
      <c r="D13" s="16">
        <v>180</v>
      </c>
      <c r="E13" s="21">
        <f>F13+G13+H13+J13</f>
        <v>18600</v>
      </c>
      <c r="F13" s="21"/>
      <c r="G13" s="21"/>
      <c r="H13" s="6"/>
      <c r="I13" s="6" t="s">
        <v>10</v>
      </c>
      <c r="J13" s="50">
        <f>'прил. целев'!I11</f>
        <v>18600</v>
      </c>
    </row>
    <row r="14" spans="1:10" ht="21.75" customHeight="1">
      <c r="A14" s="59" t="s">
        <v>87</v>
      </c>
      <c r="B14" s="60"/>
      <c r="C14" s="15">
        <v>160</v>
      </c>
      <c r="D14" s="16">
        <v>180</v>
      </c>
      <c r="E14" s="25">
        <f>I14</f>
        <v>0</v>
      </c>
      <c r="F14" s="6" t="s">
        <v>10</v>
      </c>
      <c r="G14" s="6" t="s">
        <v>10</v>
      </c>
      <c r="H14" s="6" t="s">
        <v>10</v>
      </c>
      <c r="I14" s="6"/>
      <c r="J14" s="6" t="s">
        <v>10</v>
      </c>
    </row>
    <row r="15" spans="1:10" ht="30.75" customHeight="1">
      <c r="A15" s="77" t="s">
        <v>88</v>
      </c>
      <c r="B15" s="78"/>
      <c r="C15" s="15">
        <v>180</v>
      </c>
      <c r="D15" s="16" t="s">
        <v>10</v>
      </c>
      <c r="E15" s="44"/>
      <c r="F15" s="6" t="s">
        <v>10</v>
      </c>
      <c r="G15" s="6" t="s">
        <v>10</v>
      </c>
      <c r="H15" s="6" t="s">
        <v>10</v>
      </c>
      <c r="I15" s="6" t="s">
        <v>10</v>
      </c>
      <c r="J15" s="6" t="s">
        <v>10</v>
      </c>
    </row>
    <row r="16" spans="1:10" ht="23.25" customHeight="1">
      <c r="A16" s="61" t="s">
        <v>103</v>
      </c>
      <c r="B16" s="61"/>
      <c r="C16" s="7">
        <v>600</v>
      </c>
      <c r="D16" s="6" t="s">
        <v>10</v>
      </c>
      <c r="E16" s="21">
        <f>E6+E7-E17</f>
        <v>0</v>
      </c>
      <c r="F16" s="21">
        <f>F6+F10-F17</f>
        <v>0</v>
      </c>
      <c r="G16" s="21">
        <f>G6+G10-G17</f>
        <v>0</v>
      </c>
      <c r="H16" s="21">
        <v>0</v>
      </c>
      <c r="I16" s="21">
        <f>I6+I10-I17</f>
        <v>0</v>
      </c>
      <c r="J16" s="21">
        <f>J6+J7-J17</f>
        <v>0</v>
      </c>
    </row>
    <row r="17" spans="1:10" ht="14.25">
      <c r="A17" s="96" t="s">
        <v>5</v>
      </c>
      <c r="B17" s="96"/>
      <c r="C17" s="22">
        <v>200</v>
      </c>
      <c r="D17" s="9"/>
      <c r="E17" s="20">
        <f aca="true" t="shared" si="0" ref="E17:J17">E19+E26+E27+E31+E33+E34+E35</f>
        <v>19137200</v>
      </c>
      <c r="F17" s="20">
        <f t="shared" si="0"/>
        <v>2270500</v>
      </c>
      <c r="G17" s="20">
        <f t="shared" si="0"/>
        <v>12848100</v>
      </c>
      <c r="H17" s="20">
        <f t="shared" si="0"/>
        <v>0</v>
      </c>
      <c r="I17" s="20">
        <f t="shared" si="0"/>
        <v>4000000</v>
      </c>
      <c r="J17" s="20">
        <f t="shared" si="0"/>
        <v>18600</v>
      </c>
    </row>
    <row r="18" spans="1:10" ht="15">
      <c r="A18" s="61" t="s">
        <v>74</v>
      </c>
      <c r="B18" s="61"/>
      <c r="C18" s="7"/>
      <c r="D18" s="9"/>
      <c r="E18" s="21"/>
      <c r="F18" s="21"/>
      <c r="G18" s="21"/>
      <c r="H18" s="21"/>
      <c r="I18" s="21"/>
      <c r="J18" s="50"/>
    </row>
    <row r="19" spans="1:10" ht="21.75" customHeight="1">
      <c r="A19" s="91" t="s">
        <v>90</v>
      </c>
      <c r="B19" s="91"/>
      <c r="C19" s="37">
        <v>210</v>
      </c>
      <c r="D19" s="9">
        <f aca="true" t="shared" si="1" ref="D19:I19">D21+D22+D23</f>
        <v>342</v>
      </c>
      <c r="E19" s="21">
        <f>E21+E22+E23</f>
        <v>12933500</v>
      </c>
      <c r="F19" s="21">
        <f t="shared" si="1"/>
        <v>0</v>
      </c>
      <c r="G19" s="21">
        <f t="shared" si="1"/>
        <v>12650900</v>
      </c>
      <c r="H19" s="21">
        <f t="shared" si="1"/>
        <v>0</v>
      </c>
      <c r="I19" s="21">
        <f t="shared" si="1"/>
        <v>282600</v>
      </c>
      <c r="J19" s="21">
        <f>J21+J22+J23</f>
        <v>0</v>
      </c>
    </row>
    <row r="20" spans="1:10" ht="15">
      <c r="A20" s="63" t="s">
        <v>1</v>
      </c>
      <c r="B20" s="63"/>
      <c r="C20" s="34"/>
      <c r="D20" s="9"/>
      <c r="E20" s="21"/>
      <c r="F20" s="21"/>
      <c r="G20" s="21"/>
      <c r="H20" s="21"/>
      <c r="I20" s="21"/>
      <c r="J20" s="50"/>
    </row>
    <row r="21" spans="1:10" ht="15">
      <c r="A21" s="61" t="s">
        <v>75</v>
      </c>
      <c r="B21" s="61"/>
      <c r="C21" s="7">
        <v>211</v>
      </c>
      <c r="D21" s="9">
        <v>111</v>
      </c>
      <c r="E21" s="21">
        <f>F21+G21+H21+I21+J21</f>
        <v>9956500</v>
      </c>
      <c r="F21" s="21">
        <f>'прилож.фин.обес.'!I16</f>
        <v>0</v>
      </c>
      <c r="G21" s="21">
        <f>'прил.фин.обесп-субвенции'!I15</f>
        <v>9716500</v>
      </c>
      <c r="H21" s="21"/>
      <c r="I21" s="21">
        <f>'прил.внебюджет'!I16</f>
        <v>240000</v>
      </c>
      <c r="J21" s="50">
        <f>'прил. целев'!I16</f>
        <v>0</v>
      </c>
    </row>
    <row r="22" spans="1:10" ht="15">
      <c r="A22" s="61" t="s">
        <v>12</v>
      </c>
      <c r="B22" s="61"/>
      <c r="C22" s="36">
        <v>212</v>
      </c>
      <c r="D22" s="9">
        <v>112</v>
      </c>
      <c r="E22" s="21">
        <f>F22+G22+H22+I22+J22</f>
        <v>0</v>
      </c>
      <c r="F22" s="21">
        <f>'прилож.фин.обес.'!I17</f>
        <v>0</v>
      </c>
      <c r="G22" s="21">
        <f>'прил.фин.обесп-субвенции'!I16</f>
        <v>0</v>
      </c>
      <c r="H22" s="21"/>
      <c r="I22" s="21">
        <f>'прил.внебюджет'!I17</f>
        <v>0</v>
      </c>
      <c r="J22" s="50">
        <f>'прил. целев'!I17</f>
        <v>0</v>
      </c>
    </row>
    <row r="23" spans="1:10" ht="31.5" customHeight="1">
      <c r="A23" s="61" t="s">
        <v>13</v>
      </c>
      <c r="B23" s="61"/>
      <c r="C23" s="7">
        <v>213</v>
      </c>
      <c r="D23" s="9">
        <v>119</v>
      </c>
      <c r="E23" s="21">
        <f>F23+G23+H23+I23+J23</f>
        <v>2977000</v>
      </c>
      <c r="F23" s="21">
        <f>'прилож.фин.обес.'!I18</f>
        <v>0</v>
      </c>
      <c r="G23" s="21">
        <f>'прил.фин.обесп-субвенции'!I17</f>
        <v>2934400</v>
      </c>
      <c r="H23" s="21"/>
      <c r="I23" s="21">
        <f>'прил.внебюджет'!I18</f>
        <v>42600</v>
      </c>
      <c r="J23" s="50">
        <f>'прил. целев'!I18</f>
        <v>0</v>
      </c>
    </row>
    <row r="24" spans="1:10" ht="34.5" customHeight="1">
      <c r="A24" s="61" t="s">
        <v>91</v>
      </c>
      <c r="B24" s="61"/>
      <c r="C24" s="7">
        <v>220</v>
      </c>
      <c r="D24" s="9"/>
      <c r="E24" s="21">
        <f>F24+G24+H24+I24+J24</f>
        <v>0</v>
      </c>
      <c r="F24" s="21"/>
      <c r="G24" s="21"/>
      <c r="H24" s="21"/>
      <c r="I24" s="21"/>
      <c r="J24" s="50"/>
    </row>
    <row r="25" spans="1:10" ht="15">
      <c r="A25" s="63" t="s">
        <v>1</v>
      </c>
      <c r="B25" s="63"/>
      <c r="C25" s="34"/>
      <c r="D25" s="9"/>
      <c r="E25" s="21"/>
      <c r="F25" s="21"/>
      <c r="G25" s="21"/>
      <c r="H25" s="21"/>
      <c r="I25" s="21"/>
      <c r="J25" s="50"/>
    </row>
    <row r="26" spans="1:10" ht="17.25" customHeight="1">
      <c r="A26" s="71" t="s">
        <v>102</v>
      </c>
      <c r="B26" s="72"/>
      <c r="C26" s="106">
        <v>230</v>
      </c>
      <c r="D26" s="9">
        <v>851</v>
      </c>
      <c r="E26" s="21">
        <f>F26+G26+H26+I26+J26</f>
        <v>382400</v>
      </c>
      <c r="F26" s="21">
        <f>'прилож.фин.обес.'!I34-F27</f>
        <v>382400</v>
      </c>
      <c r="G26" s="21"/>
      <c r="H26" s="21"/>
      <c r="I26" s="21"/>
      <c r="J26" s="50"/>
    </row>
    <row r="27" spans="1:10" ht="15.75" customHeight="1">
      <c r="A27" s="73"/>
      <c r="B27" s="74"/>
      <c r="C27" s="107"/>
      <c r="D27" s="9">
        <v>852</v>
      </c>
      <c r="E27" s="21">
        <f>F27+G27+H27+I27+J27</f>
        <v>20000</v>
      </c>
      <c r="F27" s="21"/>
      <c r="G27" s="21">
        <f>'прил.фин.обесп-субвенции'!I33</f>
        <v>0</v>
      </c>
      <c r="H27" s="21"/>
      <c r="I27" s="21">
        <f>'прил.внебюджет'!I34</f>
        <v>20000</v>
      </c>
      <c r="J27" s="50">
        <f>'прил. целев'!I34</f>
        <v>0</v>
      </c>
    </row>
    <row r="28" spans="1:10" ht="15.75" customHeight="1">
      <c r="A28" s="75"/>
      <c r="B28" s="76"/>
      <c r="C28" s="108"/>
      <c r="D28" s="9">
        <v>853</v>
      </c>
      <c r="E28" s="21">
        <f>F28+G28+H28+I28+J28</f>
        <v>0</v>
      </c>
      <c r="F28" s="21"/>
      <c r="G28" s="21"/>
      <c r="H28" s="21"/>
      <c r="I28" s="21"/>
      <c r="J28" s="50"/>
    </row>
    <row r="29" spans="1:10" ht="15">
      <c r="A29" s="61" t="s">
        <v>1</v>
      </c>
      <c r="B29" s="61"/>
      <c r="C29" s="7"/>
      <c r="D29" s="9"/>
      <c r="E29" s="21">
        <f>F29+G29+H29+I29</f>
        <v>0</v>
      </c>
      <c r="F29" s="21"/>
      <c r="G29" s="21"/>
      <c r="H29" s="21"/>
      <c r="I29" s="21"/>
      <c r="J29" s="50"/>
    </row>
    <row r="30" spans="1:10" ht="35.25" customHeight="1">
      <c r="A30" s="61" t="s">
        <v>101</v>
      </c>
      <c r="B30" s="61"/>
      <c r="C30" s="7">
        <v>240</v>
      </c>
      <c r="D30" s="9"/>
      <c r="E30" s="21">
        <f>F30+G30+H30+I30</f>
        <v>0</v>
      </c>
      <c r="F30" s="21"/>
      <c r="G30" s="21"/>
      <c r="H30" s="21"/>
      <c r="I30" s="21"/>
      <c r="J30" s="50"/>
    </row>
    <row r="31" spans="1:10" ht="24.75" customHeight="1">
      <c r="A31" s="71" t="s">
        <v>92</v>
      </c>
      <c r="B31" s="72"/>
      <c r="C31" s="106">
        <v>250</v>
      </c>
      <c r="D31" s="9">
        <v>244</v>
      </c>
      <c r="E31" s="21">
        <f>F31+G31+H31+I31+J31</f>
        <v>0</v>
      </c>
      <c r="F31" s="21"/>
      <c r="G31" s="21"/>
      <c r="H31" s="21"/>
      <c r="I31" s="21"/>
      <c r="J31" s="50"/>
    </row>
    <row r="32" spans="1:10" ht="20.25" customHeight="1">
      <c r="A32" s="75"/>
      <c r="B32" s="76"/>
      <c r="C32" s="108"/>
      <c r="D32" s="9">
        <v>831</v>
      </c>
      <c r="E32" s="21">
        <f>F32+G32+H32+I32+J32</f>
        <v>0</v>
      </c>
      <c r="F32" s="21"/>
      <c r="G32" s="21"/>
      <c r="H32" s="21"/>
      <c r="I32" s="21"/>
      <c r="J32" s="50"/>
    </row>
    <row r="33" spans="1:10" ht="17.25" customHeight="1">
      <c r="A33" s="81" t="s">
        <v>93</v>
      </c>
      <c r="B33" s="82"/>
      <c r="C33" s="106">
        <v>260</v>
      </c>
      <c r="D33" s="9">
        <v>243</v>
      </c>
      <c r="E33" s="21">
        <f>F33+G33+H33+I33+J33</f>
        <v>0</v>
      </c>
      <c r="F33" s="21"/>
      <c r="G33" s="21"/>
      <c r="H33" s="21"/>
      <c r="I33" s="21"/>
      <c r="J33" s="50"/>
    </row>
    <row r="34" spans="1:10" ht="16.5" customHeight="1">
      <c r="A34" s="83"/>
      <c r="B34" s="84"/>
      <c r="C34" s="107"/>
      <c r="D34" s="9">
        <v>244</v>
      </c>
      <c r="E34" s="21">
        <f>F34+G34+H34+I34+J34</f>
        <v>5801300</v>
      </c>
      <c r="F34" s="21">
        <f>'прилож.фин.обес.'!I19+'прилож.фин.обес.'!I35</f>
        <v>1888100</v>
      </c>
      <c r="G34" s="21">
        <f>'прил.фин.обесп-субвенции'!I18+'прил.фин.обесп-субвенции'!I34</f>
        <v>197200</v>
      </c>
      <c r="H34" s="21"/>
      <c r="I34" s="21">
        <f>'прил.внебюджет'!I19+'прил.внебюджет'!I35</f>
        <v>3697400</v>
      </c>
      <c r="J34" s="50">
        <f>'прил. целев'!I19+'прил. целев'!I35</f>
        <v>18600</v>
      </c>
    </row>
    <row r="35" spans="1:10" ht="17.25" customHeight="1">
      <c r="A35" s="85"/>
      <c r="B35" s="86"/>
      <c r="C35" s="108"/>
      <c r="D35" s="9">
        <v>417</v>
      </c>
      <c r="E35" s="21">
        <f>F35+G35+H35+I35+J35</f>
        <v>0</v>
      </c>
      <c r="F35" s="21"/>
      <c r="G35" s="21"/>
      <c r="H35" s="21"/>
      <c r="I35" s="21"/>
      <c r="J35" s="50"/>
    </row>
    <row r="36" spans="1:10" ht="28.5" customHeight="1">
      <c r="A36" s="61" t="s">
        <v>94</v>
      </c>
      <c r="B36" s="61"/>
      <c r="C36" s="7">
        <v>300</v>
      </c>
      <c r="D36" s="9" t="s">
        <v>10</v>
      </c>
      <c r="E36" s="21">
        <f aca="true" t="shared" si="2" ref="E36:E42">F36+G36+H36+I36</f>
        <v>0</v>
      </c>
      <c r="F36" s="21"/>
      <c r="G36" s="21"/>
      <c r="H36" s="21"/>
      <c r="I36" s="21"/>
      <c r="J36" s="50"/>
    </row>
    <row r="37" spans="1:10" ht="15">
      <c r="A37" s="63" t="s">
        <v>1</v>
      </c>
      <c r="B37" s="63"/>
      <c r="C37" s="34"/>
      <c r="D37" s="9"/>
      <c r="E37" s="21">
        <f t="shared" si="2"/>
        <v>0</v>
      </c>
      <c r="F37" s="21"/>
      <c r="G37" s="21"/>
      <c r="H37" s="21"/>
      <c r="I37" s="21"/>
      <c r="J37" s="50"/>
    </row>
    <row r="38" spans="1:10" ht="24" customHeight="1">
      <c r="A38" s="61" t="s">
        <v>95</v>
      </c>
      <c r="B38" s="61"/>
      <c r="C38" s="7">
        <v>310</v>
      </c>
      <c r="D38" s="9"/>
      <c r="E38" s="21">
        <f t="shared" si="2"/>
        <v>0</v>
      </c>
      <c r="F38" s="21"/>
      <c r="G38" s="21"/>
      <c r="H38" s="21"/>
      <c r="I38" s="21"/>
      <c r="J38" s="50"/>
    </row>
    <row r="39" spans="1:10" ht="22.5" customHeight="1">
      <c r="A39" s="61" t="s">
        <v>96</v>
      </c>
      <c r="B39" s="61"/>
      <c r="C39" s="7">
        <v>320</v>
      </c>
      <c r="D39" s="9"/>
      <c r="E39" s="21">
        <f t="shared" si="2"/>
        <v>0</v>
      </c>
      <c r="F39" s="21"/>
      <c r="G39" s="21"/>
      <c r="H39" s="21"/>
      <c r="I39" s="21"/>
      <c r="J39" s="50"/>
    </row>
    <row r="40" spans="1:10" ht="18.75" customHeight="1">
      <c r="A40" s="63" t="s">
        <v>97</v>
      </c>
      <c r="B40" s="63"/>
      <c r="C40" s="7">
        <v>400</v>
      </c>
      <c r="D40" s="9"/>
      <c r="E40" s="21">
        <f t="shared" si="2"/>
        <v>0</v>
      </c>
      <c r="F40" s="21"/>
      <c r="G40" s="21"/>
      <c r="H40" s="21"/>
      <c r="I40" s="21"/>
      <c r="J40" s="50"/>
    </row>
    <row r="41" spans="1:10" ht="36.75" customHeight="1">
      <c r="A41" s="61" t="s">
        <v>98</v>
      </c>
      <c r="B41" s="61"/>
      <c r="C41" s="7">
        <v>410</v>
      </c>
      <c r="D41" s="9"/>
      <c r="E41" s="21">
        <f t="shared" si="2"/>
        <v>0</v>
      </c>
      <c r="F41" s="21"/>
      <c r="G41" s="21"/>
      <c r="H41" s="21"/>
      <c r="I41" s="21"/>
      <c r="J41" s="50"/>
    </row>
    <row r="42" spans="1:10" ht="21.75" customHeight="1">
      <c r="A42" s="66" t="s">
        <v>99</v>
      </c>
      <c r="B42" s="66"/>
      <c r="C42" s="35">
        <v>420</v>
      </c>
      <c r="D42" s="9"/>
      <c r="E42" s="21">
        <f t="shared" si="2"/>
        <v>0</v>
      </c>
      <c r="F42" s="21"/>
      <c r="G42" s="21"/>
      <c r="H42" s="21"/>
      <c r="I42" s="21"/>
      <c r="J42" s="50"/>
    </row>
    <row r="43" spans="1:4" ht="12" customHeight="1">
      <c r="A43" s="5"/>
      <c r="B43" s="5"/>
      <c r="C43" s="5"/>
      <c r="D43" s="1"/>
    </row>
    <row r="44" spans="1:7" ht="15">
      <c r="A44" s="64" t="s">
        <v>40</v>
      </c>
      <c r="B44" s="64"/>
      <c r="C44" s="64"/>
      <c r="D44" s="64"/>
      <c r="E44" s="8"/>
      <c r="F44" s="67" t="s">
        <v>123</v>
      </c>
      <c r="G44" s="67"/>
    </row>
    <row r="45" spans="1:7" ht="15" customHeight="1">
      <c r="A45" s="64" t="s">
        <v>38</v>
      </c>
      <c r="B45" s="64"/>
      <c r="C45" s="4"/>
      <c r="D45" s="4"/>
      <c r="E45" s="47" t="s">
        <v>8</v>
      </c>
      <c r="F45" s="65" t="s">
        <v>7</v>
      </c>
      <c r="G45" s="65"/>
    </row>
    <row r="46" spans="1:7" ht="15">
      <c r="A46" s="1"/>
      <c r="B46" s="1"/>
      <c r="C46" s="1"/>
      <c r="D46" s="1"/>
      <c r="E46" s="47"/>
      <c r="F46" s="68"/>
      <c r="G46" s="68"/>
    </row>
    <row r="47" spans="1:7" ht="15">
      <c r="A47" s="64" t="s">
        <v>41</v>
      </c>
      <c r="B47" s="64"/>
      <c r="C47" s="64"/>
      <c r="D47" s="64"/>
      <c r="E47" s="48"/>
      <c r="F47" s="67" t="s">
        <v>124</v>
      </c>
      <c r="G47" s="67"/>
    </row>
    <row r="48" spans="1:7" ht="15" customHeight="1">
      <c r="A48" s="2"/>
      <c r="B48" s="2"/>
      <c r="C48" s="2"/>
      <c r="D48" s="3"/>
      <c r="E48" s="10" t="s">
        <v>8</v>
      </c>
      <c r="F48" s="65" t="s">
        <v>7</v>
      </c>
      <c r="G48" s="65"/>
    </row>
    <row r="49" spans="1:7" ht="15">
      <c r="A49" s="64" t="s">
        <v>37</v>
      </c>
      <c r="B49" s="64"/>
      <c r="C49" s="64"/>
      <c r="D49" s="64"/>
      <c r="E49" s="48"/>
      <c r="F49" s="67" t="s">
        <v>124</v>
      </c>
      <c r="G49" s="67"/>
    </row>
    <row r="50" spans="1:7" ht="15" customHeight="1">
      <c r="A50" s="4" t="s">
        <v>45</v>
      </c>
      <c r="B50" s="2"/>
      <c r="C50" s="2"/>
      <c r="D50" s="3"/>
      <c r="E50" s="10" t="s">
        <v>8</v>
      </c>
      <c r="F50" s="65" t="s">
        <v>7</v>
      </c>
      <c r="G50" s="65"/>
    </row>
    <row r="51" spans="1:4" ht="15" customHeight="1">
      <c r="A51" s="62" t="str">
        <f>'раздел 3 2018'!A70:B70</f>
        <v>" 29  " мая 2018 г.</v>
      </c>
      <c r="B51" s="62"/>
      <c r="C51" s="3"/>
      <c r="D51" s="3"/>
    </row>
    <row r="52" spans="1:9" ht="15">
      <c r="A52" s="2"/>
      <c r="B52" s="2"/>
      <c r="C52" s="2"/>
      <c r="D52" s="3"/>
      <c r="E52" s="19">
        <f>E6+E7-E17</f>
        <v>0</v>
      </c>
      <c r="F52" s="19">
        <f>F6+F7-F17</f>
        <v>0</v>
      </c>
      <c r="G52" s="19">
        <f>G6+G7-G17</f>
        <v>0</v>
      </c>
      <c r="H52" s="19">
        <f>H6+H7-H17</f>
        <v>0</v>
      </c>
      <c r="I52" s="19">
        <f>I6+I7-I17</f>
        <v>0</v>
      </c>
    </row>
  </sheetData>
  <sheetProtection/>
  <mergeCells count="54">
    <mergeCell ref="F48:G48"/>
    <mergeCell ref="A49:D49"/>
    <mergeCell ref="F49:G49"/>
    <mergeCell ref="F50:G50"/>
    <mergeCell ref="A51:B51"/>
    <mergeCell ref="F44:G44"/>
    <mergeCell ref="A45:B45"/>
    <mergeCell ref="F45:G45"/>
    <mergeCell ref="F46:G46"/>
    <mergeCell ref="A47:D47"/>
    <mergeCell ref="F47:G47"/>
    <mergeCell ref="A38:B38"/>
    <mergeCell ref="A39:B39"/>
    <mergeCell ref="A40:B40"/>
    <mergeCell ref="A41:B41"/>
    <mergeCell ref="A42:B42"/>
    <mergeCell ref="A44:D44"/>
    <mergeCell ref="A31:B32"/>
    <mergeCell ref="C31:C32"/>
    <mergeCell ref="A33:B35"/>
    <mergeCell ref="C33:C35"/>
    <mergeCell ref="A36:B36"/>
    <mergeCell ref="A37:B37"/>
    <mergeCell ref="A24:B24"/>
    <mergeCell ref="A25:B25"/>
    <mergeCell ref="A26:B28"/>
    <mergeCell ref="C26:C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3:B5"/>
    <mergeCell ref="C3:C5"/>
    <mergeCell ref="D3:D5"/>
    <mergeCell ref="E3:J3"/>
    <mergeCell ref="E4:E5"/>
    <mergeCell ref="F4:J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46"/>
  <sheetViews>
    <sheetView view="pageBreakPreview" zoomScale="86" zoomScaleSheetLayoutView="86" workbookViewId="0" topLeftCell="A19">
      <selection activeCell="G40" sqref="G40"/>
    </sheetView>
  </sheetViews>
  <sheetFormatPr defaultColWidth="9.00390625" defaultRowHeight="12.75"/>
  <cols>
    <col min="1" max="1" width="3.37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7.875" style="2" customWidth="1"/>
    <col min="6" max="6" width="9.875" style="3" customWidth="1"/>
    <col min="7" max="7" width="18.125" style="2" customWidth="1"/>
    <col min="8" max="8" width="15.875" style="2" customWidth="1"/>
    <col min="9" max="9" width="14.25390625" style="2" customWidth="1"/>
    <col min="10" max="16384" width="9.125" style="2" customWidth="1"/>
  </cols>
  <sheetData>
    <row r="1" spans="6:8" ht="60.75" customHeight="1">
      <c r="F1" s="64" t="s">
        <v>117</v>
      </c>
      <c r="G1" s="64"/>
      <c r="H1" s="64"/>
    </row>
    <row r="2" spans="6:8" s="55" customFormat="1" ht="17.25" customHeight="1">
      <c r="F2" s="56"/>
      <c r="G2" s="62" t="s">
        <v>125</v>
      </c>
      <c r="H2" s="62"/>
    </row>
    <row r="3" ht="8.25" customHeight="1">
      <c r="G3" s="31"/>
    </row>
    <row r="4" spans="2:7" ht="45" customHeight="1">
      <c r="B4" s="118" t="s">
        <v>43</v>
      </c>
      <c r="C4" s="118"/>
      <c r="D4" s="118"/>
      <c r="E4" s="118"/>
      <c r="F4" s="118"/>
      <c r="G4" s="118"/>
    </row>
    <row r="5" spans="2:7" ht="15" customHeight="1">
      <c r="B5" s="51"/>
      <c r="C5" s="51"/>
      <c r="D5" s="51"/>
      <c r="E5" s="51"/>
      <c r="F5" s="51"/>
      <c r="G5" s="51"/>
    </row>
    <row r="6" spans="2:9" ht="15.75" customHeight="1">
      <c r="B6" s="42"/>
      <c r="C6" s="42"/>
      <c r="D6" s="42"/>
      <c r="E6" s="38"/>
      <c r="F6" s="42"/>
      <c r="G6" s="52" t="s">
        <v>105</v>
      </c>
      <c r="H6" s="52" t="s">
        <v>106</v>
      </c>
      <c r="I6" s="52" t="s">
        <v>121</v>
      </c>
    </row>
    <row r="7" spans="2:9" ht="18" customHeight="1">
      <c r="B7" s="116" t="s">
        <v>0</v>
      </c>
      <c r="C7" s="116"/>
      <c r="D7" s="116"/>
      <c r="E7" s="119" t="s">
        <v>46</v>
      </c>
      <c r="F7" s="117" t="s">
        <v>47</v>
      </c>
      <c r="G7" s="109" t="s">
        <v>50</v>
      </c>
      <c r="H7" s="109" t="s">
        <v>50</v>
      </c>
      <c r="I7" s="109" t="s">
        <v>50</v>
      </c>
    </row>
    <row r="8" spans="2:9" ht="18" customHeight="1">
      <c r="B8" s="116"/>
      <c r="C8" s="116"/>
      <c r="D8" s="116"/>
      <c r="E8" s="120"/>
      <c r="F8" s="117"/>
      <c r="G8" s="109"/>
      <c r="H8" s="109"/>
      <c r="I8" s="109"/>
    </row>
    <row r="9" spans="2:9" ht="51" customHeight="1">
      <c r="B9" s="116"/>
      <c r="C9" s="116"/>
      <c r="D9" s="116"/>
      <c r="E9" s="121"/>
      <c r="F9" s="117"/>
      <c r="G9" s="109"/>
      <c r="H9" s="109"/>
      <c r="I9" s="109"/>
    </row>
    <row r="10" spans="2:9" ht="31.5" customHeight="1">
      <c r="B10" s="61" t="s">
        <v>9</v>
      </c>
      <c r="C10" s="61"/>
      <c r="D10" s="61"/>
      <c r="E10" s="30"/>
      <c r="F10" s="16" t="s">
        <v>10</v>
      </c>
      <c r="G10" s="7"/>
      <c r="H10" s="7"/>
      <c r="I10" s="7"/>
    </row>
    <row r="11" spans="2:14" ht="24.75" customHeight="1">
      <c r="B11" s="96" t="s">
        <v>3</v>
      </c>
      <c r="C11" s="96"/>
      <c r="D11" s="96"/>
      <c r="E11" s="29"/>
      <c r="F11" s="6" t="s">
        <v>10</v>
      </c>
      <c r="G11" s="20">
        <v>1716274</v>
      </c>
      <c r="H11" s="20">
        <v>1676800</v>
      </c>
      <c r="I11" s="20">
        <v>2270500</v>
      </c>
      <c r="L11" s="54">
        <f>G10+G11-G12</f>
        <v>0</v>
      </c>
      <c r="M11" s="54">
        <f>H10+H11-H12</f>
        <v>0</v>
      </c>
      <c r="N11" s="54">
        <f>I10+I11-I12</f>
        <v>0</v>
      </c>
    </row>
    <row r="12" spans="2:11" s="13" customFormat="1" ht="22.5" customHeight="1">
      <c r="B12" s="96" t="s">
        <v>5</v>
      </c>
      <c r="C12" s="96"/>
      <c r="D12" s="96"/>
      <c r="E12" s="29"/>
      <c r="F12" s="9">
        <v>900</v>
      </c>
      <c r="G12" s="20">
        <f>G14+G19+G27+G30+G35+G41+G34</f>
        <v>1716274</v>
      </c>
      <c r="H12" s="20">
        <f>H14+H19+H27+H30+H35+H41+H34</f>
        <v>1676800</v>
      </c>
      <c r="I12" s="20">
        <f>I14+I19+I27+I30+I35+I41+I34</f>
        <v>2270500</v>
      </c>
      <c r="J12" s="2"/>
      <c r="K12" s="2"/>
    </row>
    <row r="13" spans="2:9" ht="18" customHeight="1">
      <c r="B13" s="61" t="s">
        <v>4</v>
      </c>
      <c r="C13" s="61"/>
      <c r="D13" s="61"/>
      <c r="E13" s="15"/>
      <c r="F13" s="6"/>
      <c r="G13" s="7"/>
      <c r="H13" s="7"/>
      <c r="I13" s="7"/>
    </row>
    <row r="14" spans="2:9" ht="30.75" customHeight="1">
      <c r="B14" s="91" t="s">
        <v>31</v>
      </c>
      <c r="C14" s="91"/>
      <c r="D14" s="91"/>
      <c r="E14" s="32"/>
      <c r="F14" s="11">
        <v>210</v>
      </c>
      <c r="G14" s="21">
        <f>G16+G17+G18</f>
        <v>2000</v>
      </c>
      <c r="H14" s="21">
        <f>H16+H17+H18</f>
        <v>0</v>
      </c>
      <c r="I14" s="21">
        <f>I16+I17+I18</f>
        <v>0</v>
      </c>
    </row>
    <row r="15" spans="2:9" ht="21.75" customHeight="1">
      <c r="B15" s="63" t="s">
        <v>1</v>
      </c>
      <c r="C15" s="63"/>
      <c r="D15" s="63"/>
      <c r="E15" s="27"/>
      <c r="F15" s="7"/>
      <c r="G15" s="7"/>
      <c r="H15" s="7"/>
      <c r="I15" s="7"/>
    </row>
    <row r="16" spans="2:9" ht="19.5" customHeight="1">
      <c r="B16" s="61" t="s">
        <v>11</v>
      </c>
      <c r="C16" s="61"/>
      <c r="D16" s="61"/>
      <c r="E16" s="12"/>
      <c r="F16" s="11">
        <v>211</v>
      </c>
      <c r="G16" s="7"/>
      <c r="H16" s="7"/>
      <c r="I16" s="7"/>
    </row>
    <row r="17" spans="2:9" ht="19.5" customHeight="1">
      <c r="B17" s="110" t="s">
        <v>12</v>
      </c>
      <c r="C17" s="110"/>
      <c r="D17" s="110"/>
      <c r="E17" s="33"/>
      <c r="F17" s="11">
        <v>212</v>
      </c>
      <c r="G17" s="7">
        <v>2000</v>
      </c>
      <c r="H17" s="7"/>
      <c r="I17" s="7"/>
    </row>
    <row r="18" spans="2:9" ht="19.5" customHeight="1">
      <c r="B18" s="61" t="s">
        <v>13</v>
      </c>
      <c r="C18" s="61"/>
      <c r="D18" s="61"/>
      <c r="E18" s="12"/>
      <c r="F18" s="11">
        <v>213</v>
      </c>
      <c r="G18" s="7"/>
      <c r="H18" s="7"/>
      <c r="I18" s="7"/>
    </row>
    <row r="19" spans="2:9" ht="19.5" customHeight="1">
      <c r="B19" s="61" t="s">
        <v>32</v>
      </c>
      <c r="C19" s="61"/>
      <c r="D19" s="61"/>
      <c r="E19" s="12"/>
      <c r="F19" s="11">
        <v>220</v>
      </c>
      <c r="G19" s="21">
        <f>G21+G22+G23+G24+G25+G26</f>
        <v>1084400</v>
      </c>
      <c r="H19" s="21">
        <f>H21+H22+H23+H24+H25+H26</f>
        <v>1106300</v>
      </c>
      <c r="I19" s="21">
        <f>I21+I22+I23+I24+I25+I26</f>
        <v>1141200</v>
      </c>
    </row>
    <row r="20" spans="2:9" ht="19.5" customHeight="1">
      <c r="B20" s="63" t="s">
        <v>1</v>
      </c>
      <c r="C20" s="63"/>
      <c r="D20" s="63"/>
      <c r="E20" s="27"/>
      <c r="F20" s="11"/>
      <c r="G20" s="7"/>
      <c r="H20" s="7"/>
      <c r="I20" s="7"/>
    </row>
    <row r="21" spans="2:9" ht="19.5" customHeight="1">
      <c r="B21" s="61" t="s">
        <v>14</v>
      </c>
      <c r="C21" s="61"/>
      <c r="D21" s="61"/>
      <c r="E21" s="12"/>
      <c r="F21" s="11">
        <v>221</v>
      </c>
      <c r="G21" s="21">
        <v>2000</v>
      </c>
      <c r="H21" s="7"/>
      <c r="I21" s="7"/>
    </row>
    <row r="22" spans="2:9" ht="19.5" customHeight="1">
      <c r="B22" s="61" t="s">
        <v>15</v>
      </c>
      <c r="C22" s="61"/>
      <c r="D22" s="61"/>
      <c r="E22" s="12"/>
      <c r="F22" s="11">
        <v>222</v>
      </c>
      <c r="G22" s="21"/>
      <c r="H22" s="7"/>
      <c r="I22" s="7"/>
    </row>
    <row r="23" spans="2:9" ht="19.5" customHeight="1">
      <c r="B23" s="61" t="s">
        <v>16</v>
      </c>
      <c r="C23" s="61"/>
      <c r="D23" s="61"/>
      <c r="E23" s="12"/>
      <c r="F23" s="11">
        <v>223</v>
      </c>
      <c r="G23" s="21">
        <v>1035900</v>
      </c>
      <c r="H23" s="21">
        <f>346000+272400+32100+346100+30300</f>
        <v>1026900</v>
      </c>
      <c r="I23" s="21">
        <f>342900+276900+31900+343000+30800</f>
        <v>1025500</v>
      </c>
    </row>
    <row r="24" spans="2:9" ht="19.5" customHeight="1">
      <c r="B24" s="61" t="s">
        <v>17</v>
      </c>
      <c r="C24" s="61"/>
      <c r="D24" s="61"/>
      <c r="E24" s="12"/>
      <c r="F24" s="11">
        <v>224</v>
      </c>
      <c r="G24" s="21"/>
      <c r="H24" s="21"/>
      <c r="I24" s="21"/>
    </row>
    <row r="25" spans="2:9" ht="19.5" customHeight="1">
      <c r="B25" s="61" t="s">
        <v>18</v>
      </c>
      <c r="C25" s="61"/>
      <c r="D25" s="61"/>
      <c r="E25" s="12"/>
      <c r="F25" s="11">
        <v>225</v>
      </c>
      <c r="G25" s="21">
        <v>10500</v>
      </c>
      <c r="H25" s="21">
        <v>10500</v>
      </c>
      <c r="I25" s="21">
        <v>39400</v>
      </c>
    </row>
    <row r="26" spans="2:9" ht="18" customHeight="1">
      <c r="B26" s="61" t="s">
        <v>19</v>
      </c>
      <c r="C26" s="61"/>
      <c r="D26" s="61"/>
      <c r="E26" s="12"/>
      <c r="F26" s="11">
        <v>226</v>
      </c>
      <c r="G26" s="21">
        <v>36000</v>
      </c>
      <c r="H26" s="21">
        <v>68900</v>
      </c>
      <c r="I26" s="21">
        <v>76300</v>
      </c>
    </row>
    <row r="27" spans="2:9" ht="18" customHeight="1">
      <c r="B27" s="61" t="s">
        <v>33</v>
      </c>
      <c r="C27" s="61"/>
      <c r="D27" s="61"/>
      <c r="E27" s="12"/>
      <c r="F27" s="11">
        <v>240</v>
      </c>
      <c r="G27" s="21"/>
      <c r="H27" s="21"/>
      <c r="I27" s="21"/>
    </row>
    <row r="28" spans="2:9" ht="18" customHeight="1">
      <c r="B28" s="63" t="s">
        <v>1</v>
      </c>
      <c r="C28" s="63"/>
      <c r="D28" s="63"/>
      <c r="E28" s="27"/>
      <c r="F28" s="11"/>
      <c r="G28" s="21"/>
      <c r="H28" s="21"/>
      <c r="I28" s="21"/>
    </row>
    <row r="29" spans="2:9" ht="18" customHeight="1">
      <c r="B29" s="61" t="s">
        <v>20</v>
      </c>
      <c r="C29" s="61"/>
      <c r="D29" s="61"/>
      <c r="E29" s="12"/>
      <c r="F29" s="11">
        <v>241</v>
      </c>
      <c r="G29" s="21"/>
      <c r="H29" s="21"/>
      <c r="I29" s="21"/>
    </row>
    <row r="30" spans="2:9" ht="18" customHeight="1">
      <c r="B30" s="61" t="s">
        <v>34</v>
      </c>
      <c r="C30" s="61"/>
      <c r="D30" s="61"/>
      <c r="E30" s="12"/>
      <c r="F30" s="11">
        <v>260</v>
      </c>
      <c r="G30" s="21"/>
      <c r="H30" s="21"/>
      <c r="I30" s="21"/>
    </row>
    <row r="31" spans="2:9" ht="18" customHeight="1">
      <c r="B31" s="63" t="s">
        <v>1</v>
      </c>
      <c r="C31" s="63"/>
      <c r="D31" s="63"/>
      <c r="E31" s="27"/>
      <c r="F31" s="11"/>
      <c r="G31" s="21"/>
      <c r="H31" s="21"/>
      <c r="I31" s="21"/>
    </row>
    <row r="32" spans="2:9" ht="18" customHeight="1">
      <c r="B32" s="61" t="s">
        <v>21</v>
      </c>
      <c r="C32" s="61"/>
      <c r="D32" s="61"/>
      <c r="E32" s="12"/>
      <c r="F32" s="11">
        <v>262</v>
      </c>
      <c r="G32" s="21"/>
      <c r="H32" s="21"/>
      <c r="I32" s="21"/>
    </row>
    <row r="33" spans="2:9" ht="18" customHeight="1">
      <c r="B33" s="66" t="s">
        <v>22</v>
      </c>
      <c r="C33" s="66"/>
      <c r="D33" s="66"/>
      <c r="E33" s="45"/>
      <c r="F33" s="11">
        <v>263</v>
      </c>
      <c r="G33" s="21"/>
      <c r="H33" s="21"/>
      <c r="I33" s="21"/>
    </row>
    <row r="34" spans="2:9" ht="18" customHeight="1">
      <c r="B34" s="61" t="s">
        <v>23</v>
      </c>
      <c r="C34" s="61"/>
      <c r="D34" s="61"/>
      <c r="E34" s="12"/>
      <c r="F34" s="11">
        <v>290</v>
      </c>
      <c r="G34" s="21">
        <v>515804</v>
      </c>
      <c r="H34" s="21">
        <f>800+167200+215200</f>
        <v>383200</v>
      </c>
      <c r="I34" s="21">
        <f>167200+215200</f>
        <v>382400</v>
      </c>
    </row>
    <row r="35" spans="2:9" ht="18" customHeight="1">
      <c r="B35" s="61" t="s">
        <v>35</v>
      </c>
      <c r="C35" s="61"/>
      <c r="D35" s="61"/>
      <c r="E35" s="12"/>
      <c r="F35" s="11">
        <v>300</v>
      </c>
      <c r="G35" s="21">
        <f>G37+G38+G39+G40</f>
        <v>114070</v>
      </c>
      <c r="H35" s="21">
        <f>H37+H38+H39+H40</f>
        <v>187300</v>
      </c>
      <c r="I35" s="21">
        <f>I37+I38+I39+I40</f>
        <v>746900</v>
      </c>
    </row>
    <row r="36" spans="2:9" ht="18" customHeight="1">
      <c r="B36" s="63" t="s">
        <v>1</v>
      </c>
      <c r="C36" s="63"/>
      <c r="D36" s="63"/>
      <c r="E36" s="27"/>
      <c r="F36" s="11"/>
      <c r="G36" s="7"/>
      <c r="H36" s="7"/>
      <c r="I36" s="7"/>
    </row>
    <row r="37" spans="2:9" ht="18" customHeight="1">
      <c r="B37" s="61" t="s">
        <v>24</v>
      </c>
      <c r="C37" s="61"/>
      <c r="D37" s="61"/>
      <c r="E37" s="12"/>
      <c r="F37" s="11">
        <v>310</v>
      </c>
      <c r="G37" s="7"/>
      <c r="H37" s="7"/>
      <c r="I37" s="7"/>
    </row>
    <row r="38" spans="2:9" ht="18" customHeight="1">
      <c r="B38" s="61" t="s">
        <v>25</v>
      </c>
      <c r="C38" s="61"/>
      <c r="D38" s="61"/>
      <c r="E38" s="30"/>
      <c r="F38" s="18">
        <v>320</v>
      </c>
      <c r="G38" s="7"/>
      <c r="H38" s="7"/>
      <c r="I38" s="7"/>
    </row>
    <row r="39" spans="2:9" ht="18" customHeight="1">
      <c r="B39" s="61" t="s">
        <v>26</v>
      </c>
      <c r="C39" s="61"/>
      <c r="D39" s="61"/>
      <c r="E39" s="8"/>
      <c r="F39" s="17">
        <v>330</v>
      </c>
      <c r="G39" s="7"/>
      <c r="H39" s="7"/>
      <c r="I39" s="7"/>
    </row>
    <row r="40" spans="2:9" ht="15.75" customHeight="1">
      <c r="B40" s="61" t="s">
        <v>27</v>
      </c>
      <c r="C40" s="61"/>
      <c r="D40" s="61"/>
      <c r="E40" s="12"/>
      <c r="F40" s="11">
        <v>340</v>
      </c>
      <c r="G40" s="21">
        <f>28600+93600-8130</f>
        <v>114070</v>
      </c>
      <c r="H40" s="21">
        <f>56100+37600+93600</f>
        <v>187300</v>
      </c>
      <c r="I40" s="21">
        <f>38200+39500+63200+598300+7700</f>
        <v>746900</v>
      </c>
    </row>
    <row r="41" spans="2:9" ht="18" customHeight="1">
      <c r="B41" s="111" t="s">
        <v>36</v>
      </c>
      <c r="C41" s="61"/>
      <c r="D41" s="61"/>
      <c r="E41" s="14"/>
      <c r="F41" s="11">
        <v>500</v>
      </c>
      <c r="G41" s="7"/>
      <c r="H41" s="7"/>
      <c r="I41" s="7"/>
    </row>
    <row r="42" spans="2:9" ht="15" customHeight="1">
      <c r="B42" s="112" t="s">
        <v>1</v>
      </c>
      <c r="C42" s="113"/>
      <c r="D42" s="113"/>
      <c r="E42" s="27"/>
      <c r="F42" s="11"/>
      <c r="G42" s="7"/>
      <c r="H42" s="7"/>
      <c r="I42" s="7"/>
    </row>
    <row r="43" spans="2:9" ht="29.25" customHeight="1">
      <c r="B43" s="114" t="s">
        <v>29</v>
      </c>
      <c r="C43" s="115"/>
      <c r="D43" s="60"/>
      <c r="E43" s="12"/>
      <c r="F43" s="11">
        <v>520</v>
      </c>
      <c r="G43" s="7"/>
      <c r="H43" s="7"/>
      <c r="I43" s="7"/>
    </row>
    <row r="44" spans="2:9" ht="18" customHeight="1">
      <c r="B44" s="114" t="s">
        <v>28</v>
      </c>
      <c r="C44" s="115"/>
      <c r="D44" s="60"/>
      <c r="E44" s="12"/>
      <c r="F44" s="11">
        <v>530</v>
      </c>
      <c r="G44" s="7"/>
      <c r="H44" s="7"/>
      <c r="I44" s="7"/>
    </row>
    <row r="45" spans="2:7" ht="15.75" customHeight="1">
      <c r="B45" s="5"/>
      <c r="C45" s="5"/>
      <c r="D45" s="5"/>
      <c r="E45" s="5"/>
      <c r="F45" s="1"/>
      <c r="G45" s="5"/>
    </row>
    <row r="46" spans="2:6" ht="11.25" customHeight="1">
      <c r="B46" s="5"/>
      <c r="C46" s="5"/>
      <c r="D46" s="5"/>
      <c r="E46" s="5"/>
      <c r="F46" s="1"/>
    </row>
  </sheetData>
  <sheetProtection/>
  <mergeCells count="44">
    <mergeCell ref="I7:I9"/>
    <mergeCell ref="B43:D43"/>
    <mergeCell ref="B44:D44"/>
    <mergeCell ref="B7:D9"/>
    <mergeCell ref="F7:F9"/>
    <mergeCell ref="B4:G4"/>
    <mergeCell ref="E7:E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G7:G9"/>
    <mergeCell ref="F1:H1"/>
    <mergeCell ref="G2:H2"/>
    <mergeCell ref="B10:D10"/>
    <mergeCell ref="B11:D11"/>
    <mergeCell ref="B12:D12"/>
    <mergeCell ref="H7:H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5"/>
  <sheetViews>
    <sheetView view="pageBreakPreview" zoomScale="82" zoomScaleSheetLayoutView="82" zoomScalePageLayoutView="0" workbookViewId="0" topLeftCell="A1">
      <selection activeCell="G28" sqref="G28"/>
    </sheetView>
  </sheetViews>
  <sheetFormatPr defaultColWidth="9.00390625" defaultRowHeight="12.75"/>
  <cols>
    <col min="1" max="1" width="3.625" style="2" customWidth="1"/>
    <col min="2" max="2" width="10.75390625" style="2" customWidth="1"/>
    <col min="3" max="3" width="13.125" style="2" customWidth="1"/>
    <col min="4" max="4" width="19.25390625" style="2" customWidth="1"/>
    <col min="5" max="5" width="8.625" style="2" customWidth="1"/>
    <col min="6" max="6" width="11.375" style="3" customWidth="1"/>
    <col min="7" max="7" width="16.375" style="2" customWidth="1"/>
    <col min="8" max="8" width="15.25390625" style="2" customWidth="1"/>
    <col min="9" max="9" width="16.00390625" style="2" customWidth="1"/>
    <col min="10" max="10" width="13.75390625" style="2" customWidth="1"/>
    <col min="11" max="16384" width="9.125" style="2" customWidth="1"/>
  </cols>
  <sheetData>
    <row r="1" spans="6:8" ht="64.5" customHeight="1">
      <c r="F1" s="64" t="s">
        <v>118</v>
      </c>
      <c r="G1" s="64"/>
      <c r="H1" s="64"/>
    </row>
    <row r="2" spans="7:8" ht="13.5" customHeight="1">
      <c r="G2" s="97" t="str">
        <f>'прилож.фин.обес.'!G2</f>
        <v>от  " 29 " мая  2018  г. </v>
      </c>
      <c r="H2" s="97"/>
    </row>
    <row r="3" ht="13.5" customHeight="1">
      <c r="G3" s="31"/>
    </row>
    <row r="4" spans="2:8" ht="28.5" customHeight="1">
      <c r="B4" s="95" t="s">
        <v>42</v>
      </c>
      <c r="C4" s="95"/>
      <c r="D4" s="95"/>
      <c r="E4" s="95"/>
      <c r="F4" s="95"/>
      <c r="G4" s="95"/>
      <c r="H4" s="95"/>
    </row>
    <row r="5" spans="2:8" ht="28.5" customHeight="1">
      <c r="B5" s="23"/>
      <c r="C5" s="23"/>
      <c r="D5" s="23"/>
      <c r="E5" s="23"/>
      <c r="F5" s="23"/>
      <c r="G5" s="23"/>
      <c r="H5" s="23"/>
    </row>
    <row r="6" spans="2:9" ht="17.25" customHeight="1">
      <c r="B6" s="23"/>
      <c r="C6" s="23"/>
      <c r="D6" s="23"/>
      <c r="E6" s="23"/>
      <c r="F6" s="23"/>
      <c r="G6" s="52" t="s">
        <v>105</v>
      </c>
      <c r="H6" s="52" t="s">
        <v>106</v>
      </c>
      <c r="I6" s="52" t="s">
        <v>121</v>
      </c>
    </row>
    <row r="7" spans="2:11" ht="15.75" customHeight="1">
      <c r="B7" s="116" t="s">
        <v>0</v>
      </c>
      <c r="C7" s="116"/>
      <c r="D7" s="116"/>
      <c r="E7" s="116" t="s">
        <v>46</v>
      </c>
      <c r="F7" s="117" t="s">
        <v>47</v>
      </c>
      <c r="G7" s="109" t="s">
        <v>50</v>
      </c>
      <c r="H7" s="109" t="s">
        <v>50</v>
      </c>
      <c r="I7" s="109" t="s">
        <v>50</v>
      </c>
      <c r="J7" s="13"/>
      <c r="K7" s="13"/>
    </row>
    <row r="8" spans="2:9" ht="52.5" customHeight="1">
      <c r="B8" s="116"/>
      <c r="C8" s="116"/>
      <c r="D8" s="116"/>
      <c r="E8" s="116"/>
      <c r="F8" s="117"/>
      <c r="G8" s="109"/>
      <c r="H8" s="109"/>
      <c r="I8" s="109"/>
    </row>
    <row r="9" spans="2:9" ht="22.5" customHeight="1">
      <c r="B9" s="116"/>
      <c r="C9" s="116"/>
      <c r="D9" s="116"/>
      <c r="E9" s="116"/>
      <c r="F9" s="117"/>
      <c r="G9" s="109"/>
      <c r="H9" s="109"/>
      <c r="I9" s="109"/>
    </row>
    <row r="10" spans="2:12" ht="30" customHeight="1">
      <c r="B10" s="122" t="s">
        <v>9</v>
      </c>
      <c r="C10" s="123"/>
      <c r="D10" s="80"/>
      <c r="E10" s="30"/>
      <c r="F10" s="16" t="s">
        <v>10</v>
      </c>
      <c r="G10" s="21">
        <v>94303.68</v>
      </c>
      <c r="H10" s="21"/>
      <c r="I10" s="21"/>
      <c r="J10" s="24">
        <f>G10+G11-G12</f>
        <v>0</v>
      </c>
      <c r="K10" s="24">
        <f>H10+H11-H12</f>
        <v>0</v>
      </c>
      <c r="L10" s="24">
        <f>I10+I11-I12</f>
        <v>0</v>
      </c>
    </row>
    <row r="11" spans="2:9" ht="16.5" customHeight="1">
      <c r="B11" s="124" t="s">
        <v>3</v>
      </c>
      <c r="C11" s="125"/>
      <c r="D11" s="70"/>
      <c r="E11" s="29"/>
      <c r="F11" s="6" t="s">
        <v>10</v>
      </c>
      <c r="G11" s="21">
        <v>4000000</v>
      </c>
      <c r="H11" s="21">
        <v>4000000</v>
      </c>
      <c r="I11" s="21">
        <v>4000000</v>
      </c>
    </row>
    <row r="12" spans="2:11" s="13" customFormat="1" ht="15" customHeight="1">
      <c r="B12" s="124" t="s">
        <v>5</v>
      </c>
      <c r="C12" s="125"/>
      <c r="D12" s="70"/>
      <c r="E12" s="29"/>
      <c r="F12" s="9">
        <v>900</v>
      </c>
      <c r="G12" s="20">
        <f>G14+G19+G27+G30+G35+G41+G34</f>
        <v>4094303.68</v>
      </c>
      <c r="H12" s="20">
        <f>H14+H19+H27+H30+H35+H41+H34</f>
        <v>4000000</v>
      </c>
      <c r="I12" s="20">
        <f>I14+I19+I27+I30+I35+I41+I34</f>
        <v>4000000</v>
      </c>
      <c r="J12" s="2"/>
      <c r="K12" s="2"/>
    </row>
    <row r="13" spans="2:9" ht="18" customHeight="1">
      <c r="B13" s="114" t="s">
        <v>4</v>
      </c>
      <c r="C13" s="115"/>
      <c r="D13" s="60"/>
      <c r="E13" s="15"/>
      <c r="F13" s="6"/>
      <c r="G13" s="7"/>
      <c r="H13" s="7"/>
      <c r="I13" s="7"/>
    </row>
    <row r="14" spans="2:9" ht="30.75" customHeight="1">
      <c r="B14" s="91" t="s">
        <v>31</v>
      </c>
      <c r="C14" s="91"/>
      <c r="D14" s="91"/>
      <c r="E14" s="32"/>
      <c r="F14" s="11">
        <v>210</v>
      </c>
      <c r="G14" s="21">
        <f>G16+G17+G18</f>
        <v>97600</v>
      </c>
      <c r="H14" s="21">
        <f>H16+H17+H18</f>
        <v>282600</v>
      </c>
      <c r="I14" s="21">
        <f>I16+I17+I18</f>
        <v>282600</v>
      </c>
    </row>
    <row r="15" spans="2:9" ht="15.75" customHeight="1">
      <c r="B15" s="63" t="s">
        <v>1</v>
      </c>
      <c r="C15" s="63"/>
      <c r="D15" s="63"/>
      <c r="E15" s="28"/>
      <c r="F15" s="7"/>
      <c r="G15" s="7"/>
      <c r="H15" s="7"/>
      <c r="I15" s="7"/>
    </row>
    <row r="16" spans="2:9" ht="18" customHeight="1">
      <c r="B16" s="61" t="s">
        <v>11</v>
      </c>
      <c r="C16" s="61"/>
      <c r="D16" s="61"/>
      <c r="E16" s="12"/>
      <c r="F16" s="11">
        <v>211</v>
      </c>
      <c r="G16" s="21">
        <v>50000</v>
      </c>
      <c r="H16" s="21">
        <v>240000</v>
      </c>
      <c r="I16" s="21">
        <v>240000</v>
      </c>
    </row>
    <row r="17" spans="2:9" ht="20.25" customHeight="1">
      <c r="B17" s="110" t="s">
        <v>12</v>
      </c>
      <c r="C17" s="110"/>
      <c r="D17" s="110"/>
      <c r="E17" s="33"/>
      <c r="F17" s="11">
        <v>212</v>
      </c>
      <c r="G17" s="21">
        <v>5000</v>
      </c>
      <c r="H17" s="21"/>
      <c r="I17" s="21"/>
    </row>
    <row r="18" spans="2:9" ht="19.5" customHeight="1">
      <c r="B18" s="61" t="s">
        <v>13</v>
      </c>
      <c r="C18" s="61"/>
      <c r="D18" s="61"/>
      <c r="E18" s="12"/>
      <c r="F18" s="11">
        <v>213</v>
      </c>
      <c r="G18" s="21">
        <v>42600</v>
      </c>
      <c r="H18" s="21">
        <v>42600</v>
      </c>
      <c r="I18" s="21">
        <v>42600</v>
      </c>
    </row>
    <row r="19" spans="2:9" ht="19.5" customHeight="1">
      <c r="B19" s="61" t="s">
        <v>32</v>
      </c>
      <c r="C19" s="61"/>
      <c r="D19" s="61"/>
      <c r="E19" s="12"/>
      <c r="F19" s="11">
        <v>220</v>
      </c>
      <c r="G19" s="21">
        <f>G21+G22+G23+G24+G25+G26</f>
        <v>420000</v>
      </c>
      <c r="H19" s="21">
        <f>H21+H22+H23+H24+H25+H26</f>
        <v>352465.41000000003</v>
      </c>
      <c r="I19" s="21">
        <f>I21+I22+I23+I24+I25+I26</f>
        <v>352465.41000000003</v>
      </c>
    </row>
    <row r="20" spans="2:9" ht="19.5" customHeight="1">
      <c r="B20" s="63" t="s">
        <v>1</v>
      </c>
      <c r="C20" s="63"/>
      <c r="D20" s="63"/>
      <c r="E20" s="27"/>
      <c r="F20" s="11"/>
      <c r="G20" s="7"/>
      <c r="H20" s="7"/>
      <c r="I20" s="7"/>
    </row>
    <row r="21" spans="2:9" ht="19.5" customHeight="1">
      <c r="B21" s="61" t="s">
        <v>14</v>
      </c>
      <c r="C21" s="61"/>
      <c r="D21" s="61"/>
      <c r="E21" s="12"/>
      <c r="F21" s="11">
        <v>221</v>
      </c>
      <c r="G21" s="21">
        <v>50000</v>
      </c>
      <c r="H21" s="21">
        <v>37465.41</v>
      </c>
      <c r="I21" s="21">
        <v>37465.41</v>
      </c>
    </row>
    <row r="22" spans="2:9" ht="19.5" customHeight="1">
      <c r="B22" s="61" t="s">
        <v>15</v>
      </c>
      <c r="C22" s="61"/>
      <c r="D22" s="61"/>
      <c r="E22" s="12"/>
      <c r="F22" s="11">
        <v>222</v>
      </c>
      <c r="G22" s="21"/>
      <c r="H22" s="21"/>
      <c r="I22" s="21"/>
    </row>
    <row r="23" spans="2:9" ht="19.5" customHeight="1">
      <c r="B23" s="61" t="s">
        <v>16</v>
      </c>
      <c r="C23" s="61"/>
      <c r="D23" s="61"/>
      <c r="E23" s="12"/>
      <c r="F23" s="11">
        <v>223</v>
      </c>
      <c r="G23" s="21"/>
      <c r="H23" s="21"/>
      <c r="I23" s="21"/>
    </row>
    <row r="24" spans="2:9" ht="19.5" customHeight="1">
      <c r="B24" s="61" t="s">
        <v>17</v>
      </c>
      <c r="C24" s="61"/>
      <c r="D24" s="61"/>
      <c r="E24" s="12"/>
      <c r="F24" s="11">
        <v>224</v>
      </c>
      <c r="G24" s="21"/>
      <c r="H24" s="21"/>
      <c r="I24" s="21"/>
    </row>
    <row r="25" spans="2:9" ht="19.5" customHeight="1">
      <c r="B25" s="61" t="s">
        <v>18</v>
      </c>
      <c r="C25" s="61"/>
      <c r="D25" s="61"/>
      <c r="E25" s="12"/>
      <c r="F25" s="11">
        <v>225</v>
      </c>
      <c r="G25" s="21">
        <v>90000</v>
      </c>
      <c r="H25" s="21">
        <v>35000</v>
      </c>
      <c r="I25" s="21">
        <v>35000</v>
      </c>
    </row>
    <row r="26" spans="2:9" ht="18" customHeight="1">
      <c r="B26" s="61" t="s">
        <v>19</v>
      </c>
      <c r="C26" s="61"/>
      <c r="D26" s="61"/>
      <c r="E26" s="12"/>
      <c r="F26" s="11">
        <v>226</v>
      </c>
      <c r="G26" s="21">
        <v>280000</v>
      </c>
      <c r="H26" s="21">
        <v>280000</v>
      </c>
      <c r="I26" s="21">
        <v>280000</v>
      </c>
    </row>
    <row r="27" spans="2:9" ht="18" customHeight="1">
      <c r="B27" s="61" t="s">
        <v>33</v>
      </c>
      <c r="C27" s="61"/>
      <c r="D27" s="61"/>
      <c r="E27" s="12"/>
      <c r="F27" s="11">
        <v>240</v>
      </c>
      <c r="G27" s="21"/>
      <c r="H27" s="21"/>
      <c r="I27" s="21"/>
    </row>
    <row r="28" spans="2:9" ht="18" customHeight="1">
      <c r="B28" s="63" t="s">
        <v>1</v>
      </c>
      <c r="C28" s="63"/>
      <c r="D28" s="63"/>
      <c r="E28" s="27"/>
      <c r="F28" s="11"/>
      <c r="G28" s="21"/>
      <c r="H28" s="21"/>
      <c r="I28" s="21"/>
    </row>
    <row r="29" spans="2:9" ht="18" customHeight="1">
      <c r="B29" s="61" t="s">
        <v>20</v>
      </c>
      <c r="C29" s="61"/>
      <c r="D29" s="61"/>
      <c r="E29" s="12"/>
      <c r="F29" s="11">
        <v>241</v>
      </c>
      <c r="G29" s="21"/>
      <c r="H29" s="21"/>
      <c r="I29" s="21"/>
    </row>
    <row r="30" spans="2:9" ht="18" customHeight="1">
      <c r="B30" s="61" t="s">
        <v>34</v>
      </c>
      <c r="C30" s="61"/>
      <c r="D30" s="61"/>
      <c r="E30" s="12"/>
      <c r="F30" s="11">
        <v>260</v>
      </c>
      <c r="G30" s="21"/>
      <c r="H30" s="21"/>
      <c r="I30" s="21"/>
    </row>
    <row r="31" spans="2:9" ht="18" customHeight="1">
      <c r="B31" s="63" t="s">
        <v>1</v>
      </c>
      <c r="C31" s="63"/>
      <c r="D31" s="63"/>
      <c r="E31" s="27"/>
      <c r="F31" s="11"/>
      <c r="G31" s="21"/>
      <c r="H31" s="21"/>
      <c r="I31" s="21"/>
    </row>
    <row r="32" spans="2:9" ht="18" customHeight="1">
      <c r="B32" s="61" t="s">
        <v>21</v>
      </c>
      <c r="C32" s="61"/>
      <c r="D32" s="61"/>
      <c r="E32" s="12"/>
      <c r="F32" s="11">
        <v>262</v>
      </c>
      <c r="G32" s="21"/>
      <c r="H32" s="21"/>
      <c r="I32" s="21"/>
    </row>
    <row r="33" spans="2:9" ht="18" customHeight="1">
      <c r="B33" s="66" t="s">
        <v>22</v>
      </c>
      <c r="C33" s="66"/>
      <c r="D33" s="66"/>
      <c r="E33" s="45"/>
      <c r="F33" s="11">
        <v>263</v>
      </c>
      <c r="G33" s="21"/>
      <c r="H33" s="21"/>
      <c r="I33" s="21"/>
    </row>
    <row r="34" spans="2:9" ht="18" customHeight="1">
      <c r="B34" s="61" t="s">
        <v>23</v>
      </c>
      <c r="C34" s="61"/>
      <c r="D34" s="61"/>
      <c r="E34" s="12"/>
      <c r="F34" s="11">
        <v>290</v>
      </c>
      <c r="G34" s="21">
        <v>40000</v>
      </c>
      <c r="H34" s="21">
        <v>20000</v>
      </c>
      <c r="I34" s="21">
        <v>20000</v>
      </c>
    </row>
    <row r="35" spans="2:9" ht="18" customHeight="1">
      <c r="B35" s="61" t="s">
        <v>35</v>
      </c>
      <c r="C35" s="61"/>
      <c r="D35" s="61"/>
      <c r="E35" s="12"/>
      <c r="F35" s="11">
        <v>300</v>
      </c>
      <c r="G35" s="21">
        <f>G37+G38+G39+G40</f>
        <v>3536703.68</v>
      </c>
      <c r="H35" s="21">
        <f>H37+H38+H39+H40</f>
        <v>3344934.59</v>
      </c>
      <c r="I35" s="21">
        <f>I37+I38+I39+I40</f>
        <v>3344934.59</v>
      </c>
    </row>
    <row r="36" spans="2:9" ht="18" customHeight="1">
      <c r="B36" s="63" t="s">
        <v>1</v>
      </c>
      <c r="C36" s="63"/>
      <c r="D36" s="63"/>
      <c r="E36" s="27"/>
      <c r="F36" s="11"/>
      <c r="G36" s="7"/>
      <c r="H36" s="7"/>
      <c r="I36" s="7"/>
    </row>
    <row r="37" spans="2:9" ht="18" customHeight="1">
      <c r="B37" s="61" t="s">
        <v>24</v>
      </c>
      <c r="C37" s="61"/>
      <c r="D37" s="61"/>
      <c r="E37" s="12"/>
      <c r="F37" s="11">
        <v>310</v>
      </c>
      <c r="G37" s="21">
        <v>150000</v>
      </c>
      <c r="H37" s="21">
        <v>150000</v>
      </c>
      <c r="I37" s="21">
        <v>150000</v>
      </c>
    </row>
    <row r="38" spans="2:9" ht="18" customHeight="1">
      <c r="B38" s="61" t="s">
        <v>25</v>
      </c>
      <c r="C38" s="61"/>
      <c r="D38" s="61"/>
      <c r="E38" s="30"/>
      <c r="F38" s="18">
        <v>320</v>
      </c>
      <c r="G38" s="21"/>
      <c r="H38" s="21"/>
      <c r="I38" s="21"/>
    </row>
    <row r="39" spans="2:9" ht="18" customHeight="1">
      <c r="B39" s="61" t="s">
        <v>26</v>
      </c>
      <c r="C39" s="61"/>
      <c r="D39" s="61"/>
      <c r="E39" s="8"/>
      <c r="F39" s="17">
        <v>330</v>
      </c>
      <c r="G39" s="21"/>
      <c r="H39" s="21"/>
      <c r="I39" s="21"/>
    </row>
    <row r="40" spans="2:9" ht="15.75" customHeight="1">
      <c r="B40" s="61" t="s">
        <v>27</v>
      </c>
      <c r="C40" s="61"/>
      <c r="D40" s="61"/>
      <c r="E40" s="12"/>
      <c r="F40" s="11">
        <v>340</v>
      </c>
      <c r="G40" s="21">
        <f>3292400+94303.68</f>
        <v>3386703.68</v>
      </c>
      <c r="H40" s="21">
        <v>3194934.59</v>
      </c>
      <c r="I40" s="21">
        <v>3194934.59</v>
      </c>
    </row>
    <row r="41" spans="2:9" ht="18" customHeight="1">
      <c r="B41" s="111" t="s">
        <v>36</v>
      </c>
      <c r="C41" s="61"/>
      <c r="D41" s="61"/>
      <c r="E41" s="14"/>
      <c r="F41" s="11">
        <v>500</v>
      </c>
      <c r="G41" s="7"/>
      <c r="H41" s="7"/>
      <c r="I41" s="7"/>
    </row>
    <row r="42" spans="2:9" ht="15" customHeight="1">
      <c r="B42" s="112" t="s">
        <v>1</v>
      </c>
      <c r="C42" s="113"/>
      <c r="D42" s="113"/>
      <c r="E42" s="27"/>
      <c r="F42" s="11"/>
      <c r="G42" s="7"/>
      <c r="H42" s="7"/>
      <c r="I42" s="7"/>
    </row>
    <row r="43" spans="2:9" ht="29.25" customHeight="1">
      <c r="B43" s="114" t="s">
        <v>29</v>
      </c>
      <c r="C43" s="115"/>
      <c r="D43" s="60"/>
      <c r="E43" s="12"/>
      <c r="F43" s="11">
        <v>520</v>
      </c>
      <c r="G43" s="7"/>
      <c r="H43" s="7"/>
      <c r="I43" s="7"/>
    </row>
    <row r="44" spans="2:9" ht="18" customHeight="1">
      <c r="B44" s="114" t="s">
        <v>28</v>
      </c>
      <c r="C44" s="115"/>
      <c r="D44" s="60"/>
      <c r="E44" s="12"/>
      <c r="F44" s="11">
        <v>530</v>
      </c>
      <c r="G44" s="7"/>
      <c r="H44" s="7"/>
      <c r="I44" s="7"/>
    </row>
    <row r="45" spans="2:7" ht="15.75" customHeight="1">
      <c r="B45" s="5"/>
      <c r="C45" s="5"/>
      <c r="D45" s="5"/>
      <c r="E45" s="5"/>
      <c r="F45" s="1"/>
      <c r="G45" s="5"/>
    </row>
  </sheetData>
  <sheetProtection/>
  <mergeCells count="44">
    <mergeCell ref="I7:I9"/>
    <mergeCell ref="B44:D44"/>
    <mergeCell ref="G7:G9"/>
    <mergeCell ref="B4:H4"/>
    <mergeCell ref="B7:D9"/>
    <mergeCell ref="F7:F9"/>
    <mergeCell ref="B41:D41"/>
    <mergeCell ref="B32:D32"/>
    <mergeCell ref="B37:D37"/>
    <mergeCell ref="B38:D38"/>
    <mergeCell ref="B39:D39"/>
    <mergeCell ref="B42:D42"/>
    <mergeCell ref="B43:D43"/>
    <mergeCell ref="B40:D40"/>
    <mergeCell ref="B26:D26"/>
    <mergeCell ref="B27:D27"/>
    <mergeCell ref="B28:D28"/>
    <mergeCell ref="B29:D29"/>
    <mergeCell ref="B30:D30"/>
    <mergeCell ref="B31:D31"/>
    <mergeCell ref="B33:D33"/>
    <mergeCell ref="B35:D35"/>
    <mergeCell ref="B36:D36"/>
    <mergeCell ref="B20:D20"/>
    <mergeCell ref="B21:D21"/>
    <mergeCell ref="B22:D22"/>
    <mergeCell ref="B23:D23"/>
    <mergeCell ref="B24:D24"/>
    <mergeCell ref="B25:D25"/>
    <mergeCell ref="B34:D34"/>
    <mergeCell ref="B14:D14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E7:E9"/>
    <mergeCell ref="F1:H1"/>
    <mergeCell ref="G2:H2"/>
    <mergeCell ref="H7:H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44"/>
  <sheetViews>
    <sheetView view="pageBreakPreview" zoomScaleSheetLayoutView="100" zoomScalePageLayoutView="0" workbookViewId="0" topLeftCell="A1">
      <selection activeCell="G2" sqref="G2:H2"/>
    </sheetView>
  </sheetViews>
  <sheetFormatPr defaultColWidth="9.00390625" defaultRowHeight="12.75"/>
  <cols>
    <col min="1" max="1" width="1.87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6.75390625" style="2" customWidth="1"/>
    <col min="8" max="8" width="16.125" style="2" customWidth="1"/>
    <col min="9" max="9" width="14.75390625" style="2" customWidth="1"/>
    <col min="10" max="10" width="9.125" style="2" customWidth="1"/>
    <col min="11" max="11" width="11.125" style="2" bestFit="1" customWidth="1"/>
    <col min="12" max="16384" width="9.125" style="2" customWidth="1"/>
  </cols>
  <sheetData>
    <row r="1" spans="6:8" ht="62.25" customHeight="1">
      <c r="F1" s="64" t="s">
        <v>119</v>
      </c>
      <c r="G1" s="64"/>
      <c r="H1" s="64"/>
    </row>
    <row r="2" spans="7:8" ht="13.5" customHeight="1">
      <c r="G2" s="97" t="str">
        <f>'прилож.фин.обес.'!G2</f>
        <v>от  " 29 " мая  2018  г. </v>
      </c>
      <c r="H2" s="97"/>
    </row>
    <row r="3" ht="13.5" customHeight="1">
      <c r="G3" s="31"/>
    </row>
    <row r="4" spans="2:8" ht="49.5" customHeight="1">
      <c r="B4" s="95" t="s">
        <v>49</v>
      </c>
      <c r="C4" s="95"/>
      <c r="D4" s="95"/>
      <c r="E4" s="95"/>
      <c r="F4" s="95"/>
      <c r="G4" s="95"/>
      <c r="H4" s="95"/>
    </row>
    <row r="5" spans="2:9" ht="15" customHeight="1">
      <c r="B5" s="23"/>
      <c r="C5" s="23"/>
      <c r="D5" s="23"/>
      <c r="E5" s="23"/>
      <c r="F5" s="23"/>
      <c r="G5" s="52" t="s">
        <v>105</v>
      </c>
      <c r="H5" s="52" t="s">
        <v>106</v>
      </c>
      <c r="I5" s="52" t="s">
        <v>121</v>
      </c>
    </row>
    <row r="6" spans="2:9" ht="15.75" customHeight="1">
      <c r="B6" s="116" t="s">
        <v>0</v>
      </c>
      <c r="C6" s="116"/>
      <c r="D6" s="116"/>
      <c r="E6" s="119" t="s">
        <v>46</v>
      </c>
      <c r="F6" s="126" t="s">
        <v>47</v>
      </c>
      <c r="G6" s="109" t="s">
        <v>50</v>
      </c>
      <c r="H6" s="109" t="s">
        <v>50</v>
      </c>
      <c r="I6" s="109" t="s">
        <v>50</v>
      </c>
    </row>
    <row r="7" spans="2:9" ht="40.5" customHeight="1">
      <c r="B7" s="116"/>
      <c r="C7" s="116"/>
      <c r="D7" s="116"/>
      <c r="E7" s="120"/>
      <c r="F7" s="127"/>
      <c r="G7" s="109"/>
      <c r="H7" s="109"/>
      <c r="I7" s="109"/>
    </row>
    <row r="8" spans="2:9" ht="20.25" customHeight="1">
      <c r="B8" s="116"/>
      <c r="C8" s="116"/>
      <c r="D8" s="116"/>
      <c r="E8" s="121"/>
      <c r="F8" s="128"/>
      <c r="G8" s="109"/>
      <c r="H8" s="109"/>
      <c r="I8" s="109"/>
    </row>
    <row r="9" spans="2:9" ht="30" customHeight="1">
      <c r="B9" s="61" t="s">
        <v>9</v>
      </c>
      <c r="C9" s="61"/>
      <c r="D9" s="61"/>
      <c r="E9" s="7"/>
      <c r="F9" s="6" t="s">
        <v>10</v>
      </c>
      <c r="G9" s="7"/>
      <c r="H9" s="7"/>
      <c r="I9" s="7"/>
    </row>
    <row r="10" spans="2:13" ht="24.75" customHeight="1">
      <c r="B10" s="96" t="s">
        <v>3</v>
      </c>
      <c r="C10" s="96"/>
      <c r="D10" s="96"/>
      <c r="E10" s="22"/>
      <c r="F10" s="6" t="s">
        <v>10</v>
      </c>
      <c r="G10" s="21">
        <v>9678631</v>
      </c>
      <c r="H10" s="21">
        <v>12526500</v>
      </c>
      <c r="I10" s="21">
        <v>12848100</v>
      </c>
      <c r="K10" s="54">
        <f>G9+G10-G11</f>
        <v>0</v>
      </c>
      <c r="L10" s="54">
        <f>H9+H10-H11</f>
        <v>0</v>
      </c>
      <c r="M10" s="54">
        <f>I9+I10-I11</f>
        <v>0</v>
      </c>
    </row>
    <row r="11" spans="2:9" s="13" customFormat="1" ht="22.5" customHeight="1">
      <c r="B11" s="96" t="s">
        <v>5</v>
      </c>
      <c r="C11" s="96"/>
      <c r="D11" s="96"/>
      <c r="E11" s="22"/>
      <c r="F11" s="9">
        <v>900</v>
      </c>
      <c r="G11" s="20">
        <f>G13+G18+G26+G29+G34+G40+G33</f>
        <v>9678631</v>
      </c>
      <c r="H11" s="20">
        <f>H13+H18+H26+H29+H34+H40+H33</f>
        <v>12526500</v>
      </c>
      <c r="I11" s="20">
        <f>I13+I18+I26+I29+I34+I40+I33</f>
        <v>12848100</v>
      </c>
    </row>
    <row r="12" spans="2:9" ht="18" customHeight="1">
      <c r="B12" s="61" t="s">
        <v>4</v>
      </c>
      <c r="C12" s="61"/>
      <c r="D12" s="61"/>
      <c r="E12" s="7"/>
      <c r="F12" s="6"/>
      <c r="G12" s="7"/>
      <c r="H12" s="7"/>
      <c r="I12" s="7"/>
    </row>
    <row r="13" spans="2:9" ht="30.75" customHeight="1">
      <c r="B13" s="91" t="s">
        <v>31</v>
      </c>
      <c r="C13" s="91"/>
      <c r="D13" s="91"/>
      <c r="E13" s="37"/>
      <c r="F13" s="43">
        <v>210</v>
      </c>
      <c r="G13" s="21">
        <f>G15+G16+G17</f>
        <v>9491831</v>
      </c>
      <c r="H13" s="21">
        <f>H15+H16+H17</f>
        <v>12334000</v>
      </c>
      <c r="I13" s="21">
        <f>I15+I16+I17</f>
        <v>12650900</v>
      </c>
    </row>
    <row r="14" spans="2:9" ht="21.75" customHeight="1">
      <c r="B14" s="63" t="s">
        <v>1</v>
      </c>
      <c r="C14" s="63"/>
      <c r="D14" s="63"/>
      <c r="E14" s="34"/>
      <c r="F14" s="7"/>
      <c r="G14" s="7"/>
      <c r="H14" s="7"/>
      <c r="I14" s="7"/>
    </row>
    <row r="15" spans="2:9" ht="19.5" customHeight="1">
      <c r="B15" s="61" t="s">
        <v>11</v>
      </c>
      <c r="C15" s="61"/>
      <c r="D15" s="61"/>
      <c r="E15" s="7"/>
      <c r="F15" s="43">
        <v>211</v>
      </c>
      <c r="G15" s="21">
        <v>6937097</v>
      </c>
      <c r="H15" s="21">
        <v>9473100</v>
      </c>
      <c r="I15" s="21">
        <v>9716500</v>
      </c>
    </row>
    <row r="16" spans="2:9" ht="19.5" customHeight="1">
      <c r="B16" s="110" t="s">
        <v>12</v>
      </c>
      <c r="C16" s="110"/>
      <c r="D16" s="110"/>
      <c r="E16" s="36"/>
      <c r="F16" s="43">
        <v>212</v>
      </c>
      <c r="G16" s="21"/>
      <c r="H16" s="21"/>
      <c r="I16" s="21"/>
    </row>
    <row r="17" spans="2:9" ht="19.5" customHeight="1">
      <c r="B17" s="61" t="s">
        <v>13</v>
      </c>
      <c r="C17" s="61"/>
      <c r="D17" s="61"/>
      <c r="E17" s="7"/>
      <c r="F17" s="43">
        <v>213</v>
      </c>
      <c r="G17" s="21">
        <v>2554734</v>
      </c>
      <c r="H17" s="21">
        <v>2860900</v>
      </c>
      <c r="I17" s="21">
        <v>2934400</v>
      </c>
    </row>
    <row r="18" spans="2:9" ht="19.5" customHeight="1">
      <c r="B18" s="61" t="s">
        <v>32</v>
      </c>
      <c r="C18" s="61"/>
      <c r="D18" s="61"/>
      <c r="E18" s="7"/>
      <c r="F18" s="43">
        <v>220</v>
      </c>
      <c r="G18" s="21">
        <f>G20+G21+G22+G23+G24+G25</f>
        <v>72500</v>
      </c>
      <c r="H18" s="21">
        <f>H20+H21+H22+H23+H24+H25</f>
        <v>72500</v>
      </c>
      <c r="I18" s="21">
        <f>I20+I21+I22+I23+I24+I25</f>
        <v>72500</v>
      </c>
    </row>
    <row r="19" spans="2:9" ht="19.5" customHeight="1">
      <c r="B19" s="63" t="s">
        <v>1</v>
      </c>
      <c r="C19" s="63"/>
      <c r="D19" s="63"/>
      <c r="E19" s="34"/>
      <c r="F19" s="43"/>
      <c r="G19" s="7"/>
      <c r="H19" s="7"/>
      <c r="I19" s="7"/>
    </row>
    <row r="20" spans="2:9" ht="19.5" customHeight="1">
      <c r="B20" s="61" t="s">
        <v>14</v>
      </c>
      <c r="C20" s="61"/>
      <c r="D20" s="61"/>
      <c r="E20" s="7"/>
      <c r="F20" s="43">
        <v>221</v>
      </c>
      <c r="G20" s="7"/>
      <c r="H20" s="7"/>
      <c r="I20" s="7"/>
    </row>
    <row r="21" spans="2:9" ht="19.5" customHeight="1">
      <c r="B21" s="61" t="s">
        <v>15</v>
      </c>
      <c r="C21" s="61"/>
      <c r="D21" s="61"/>
      <c r="E21" s="7"/>
      <c r="F21" s="43">
        <v>222</v>
      </c>
      <c r="G21" s="7"/>
      <c r="H21" s="7"/>
      <c r="I21" s="7"/>
    </row>
    <row r="22" spans="2:9" ht="19.5" customHeight="1">
      <c r="B22" s="61" t="s">
        <v>16</v>
      </c>
      <c r="C22" s="61"/>
      <c r="D22" s="61"/>
      <c r="E22" s="7"/>
      <c r="F22" s="43">
        <v>223</v>
      </c>
      <c r="G22" s="7"/>
      <c r="H22" s="7"/>
      <c r="I22" s="7"/>
    </row>
    <row r="23" spans="2:9" ht="19.5" customHeight="1">
      <c r="B23" s="61" t="s">
        <v>17</v>
      </c>
      <c r="C23" s="61"/>
      <c r="D23" s="61"/>
      <c r="E23" s="7"/>
      <c r="F23" s="43">
        <v>224</v>
      </c>
      <c r="G23" s="7"/>
      <c r="H23" s="7"/>
      <c r="I23" s="7"/>
    </row>
    <row r="24" spans="2:9" ht="19.5" customHeight="1">
      <c r="B24" s="61" t="s">
        <v>18</v>
      </c>
      <c r="C24" s="61"/>
      <c r="D24" s="61"/>
      <c r="E24" s="7"/>
      <c r="F24" s="43">
        <v>225</v>
      </c>
      <c r="G24" s="7"/>
      <c r="H24" s="7"/>
      <c r="I24" s="7"/>
    </row>
    <row r="25" spans="2:9" ht="18" customHeight="1">
      <c r="B25" s="61" t="s">
        <v>19</v>
      </c>
      <c r="C25" s="61"/>
      <c r="D25" s="61"/>
      <c r="E25" s="7"/>
      <c r="F25" s="43">
        <v>226</v>
      </c>
      <c r="G25" s="21">
        <v>72500</v>
      </c>
      <c r="H25" s="21">
        <v>72500</v>
      </c>
      <c r="I25" s="21">
        <v>72500</v>
      </c>
    </row>
    <row r="26" spans="2:9" ht="18" customHeight="1">
      <c r="B26" s="61" t="s">
        <v>33</v>
      </c>
      <c r="C26" s="61"/>
      <c r="D26" s="61"/>
      <c r="E26" s="7"/>
      <c r="F26" s="43">
        <v>240</v>
      </c>
      <c r="G26" s="7"/>
      <c r="H26" s="7"/>
      <c r="I26" s="7"/>
    </row>
    <row r="27" spans="2:9" ht="18" customHeight="1">
      <c r="B27" s="63" t="s">
        <v>1</v>
      </c>
      <c r="C27" s="63"/>
      <c r="D27" s="63"/>
      <c r="E27" s="34"/>
      <c r="F27" s="43"/>
      <c r="G27" s="7"/>
      <c r="H27" s="7"/>
      <c r="I27" s="7"/>
    </row>
    <row r="28" spans="2:9" ht="18" customHeight="1">
      <c r="B28" s="61" t="s">
        <v>20</v>
      </c>
      <c r="C28" s="61"/>
      <c r="D28" s="61"/>
      <c r="E28" s="7"/>
      <c r="F28" s="43">
        <v>241</v>
      </c>
      <c r="G28" s="7"/>
      <c r="H28" s="7"/>
      <c r="I28" s="7"/>
    </row>
    <row r="29" spans="2:9" ht="18" customHeight="1">
      <c r="B29" s="61" t="s">
        <v>34</v>
      </c>
      <c r="C29" s="61"/>
      <c r="D29" s="61"/>
      <c r="E29" s="7"/>
      <c r="F29" s="43">
        <v>260</v>
      </c>
      <c r="G29" s="7"/>
      <c r="H29" s="7"/>
      <c r="I29" s="7"/>
    </row>
    <row r="30" spans="2:9" ht="18" customHeight="1">
      <c r="B30" s="63" t="s">
        <v>1</v>
      </c>
      <c r="C30" s="63"/>
      <c r="D30" s="63"/>
      <c r="E30" s="34"/>
      <c r="F30" s="43"/>
      <c r="G30" s="7"/>
      <c r="H30" s="7"/>
      <c r="I30" s="7"/>
    </row>
    <row r="31" spans="2:9" ht="18" customHeight="1">
      <c r="B31" s="61" t="s">
        <v>21</v>
      </c>
      <c r="C31" s="61"/>
      <c r="D31" s="61"/>
      <c r="E31" s="7"/>
      <c r="F31" s="43">
        <v>262</v>
      </c>
      <c r="G31" s="7"/>
      <c r="H31" s="7"/>
      <c r="I31" s="7"/>
    </row>
    <row r="32" spans="2:9" ht="18" customHeight="1">
      <c r="B32" s="66" t="s">
        <v>22</v>
      </c>
      <c r="C32" s="66"/>
      <c r="D32" s="66"/>
      <c r="E32" s="35"/>
      <c r="F32" s="43">
        <v>263</v>
      </c>
      <c r="G32" s="7"/>
      <c r="H32" s="7"/>
      <c r="I32" s="7"/>
    </row>
    <row r="33" spans="2:9" ht="18" customHeight="1">
      <c r="B33" s="61" t="s">
        <v>23</v>
      </c>
      <c r="C33" s="61"/>
      <c r="D33" s="61"/>
      <c r="E33" s="7"/>
      <c r="F33" s="43">
        <v>290</v>
      </c>
      <c r="G33" s="7"/>
      <c r="H33" s="7"/>
      <c r="I33" s="7"/>
    </row>
    <row r="34" spans="2:9" ht="18" customHeight="1">
      <c r="B34" s="61" t="s">
        <v>35</v>
      </c>
      <c r="C34" s="61"/>
      <c r="D34" s="61"/>
      <c r="E34" s="7"/>
      <c r="F34" s="43">
        <v>300</v>
      </c>
      <c r="G34" s="21">
        <f>G36+G37+G38+G39</f>
        <v>114300</v>
      </c>
      <c r="H34" s="21">
        <f>H36+H37+H38+H39</f>
        <v>120000</v>
      </c>
      <c r="I34" s="21">
        <f>I36+I37+I38+I39</f>
        <v>124700</v>
      </c>
    </row>
    <row r="35" spans="2:9" ht="18" customHeight="1">
      <c r="B35" s="63" t="s">
        <v>1</v>
      </c>
      <c r="C35" s="63"/>
      <c r="D35" s="63"/>
      <c r="E35" s="34"/>
      <c r="F35" s="43"/>
      <c r="G35" s="7"/>
      <c r="H35" s="7"/>
      <c r="I35" s="7"/>
    </row>
    <row r="36" spans="2:9" ht="18" customHeight="1">
      <c r="B36" s="61" t="s">
        <v>24</v>
      </c>
      <c r="C36" s="61"/>
      <c r="D36" s="61"/>
      <c r="E36" s="7"/>
      <c r="F36" s="43">
        <v>310</v>
      </c>
      <c r="G36" s="7"/>
      <c r="H36" s="7"/>
      <c r="I36" s="7"/>
    </row>
    <row r="37" spans="2:9" ht="18" customHeight="1">
      <c r="B37" s="61" t="s">
        <v>25</v>
      </c>
      <c r="C37" s="61"/>
      <c r="D37" s="61"/>
      <c r="E37" s="7"/>
      <c r="F37" s="43">
        <v>320</v>
      </c>
      <c r="G37" s="7"/>
      <c r="H37" s="7"/>
      <c r="I37" s="7"/>
    </row>
    <row r="38" spans="2:9" ht="18" customHeight="1">
      <c r="B38" s="61" t="s">
        <v>26</v>
      </c>
      <c r="C38" s="61"/>
      <c r="D38" s="61"/>
      <c r="E38" s="7"/>
      <c r="F38" s="43">
        <v>330</v>
      </c>
      <c r="G38" s="7"/>
      <c r="H38" s="7"/>
      <c r="I38" s="7"/>
    </row>
    <row r="39" spans="2:9" ht="15.75" customHeight="1">
      <c r="B39" s="61" t="s">
        <v>27</v>
      </c>
      <c r="C39" s="61"/>
      <c r="D39" s="61"/>
      <c r="E39" s="7"/>
      <c r="F39" s="43">
        <v>340</v>
      </c>
      <c r="G39" s="21">
        <f>186800-72500</f>
        <v>114300</v>
      </c>
      <c r="H39" s="21">
        <v>120000</v>
      </c>
      <c r="I39" s="21">
        <v>124700</v>
      </c>
    </row>
    <row r="40" spans="2:9" ht="18" customHeight="1">
      <c r="B40" s="61" t="s">
        <v>36</v>
      </c>
      <c r="C40" s="61"/>
      <c r="D40" s="61"/>
      <c r="E40" s="7"/>
      <c r="F40" s="43">
        <v>500</v>
      </c>
      <c r="G40" s="7"/>
      <c r="H40" s="7"/>
      <c r="I40" s="7"/>
    </row>
    <row r="41" spans="2:9" ht="15" customHeight="1">
      <c r="B41" s="63" t="s">
        <v>1</v>
      </c>
      <c r="C41" s="63"/>
      <c r="D41" s="63"/>
      <c r="E41" s="34"/>
      <c r="F41" s="43"/>
      <c r="G41" s="7"/>
      <c r="H41" s="7"/>
      <c r="I41" s="7"/>
    </row>
    <row r="42" spans="2:9" ht="29.25" customHeight="1">
      <c r="B42" s="61" t="s">
        <v>29</v>
      </c>
      <c r="C42" s="61"/>
      <c r="D42" s="61"/>
      <c r="E42" s="7"/>
      <c r="F42" s="43">
        <v>520</v>
      </c>
      <c r="G42" s="7"/>
      <c r="H42" s="7"/>
      <c r="I42" s="7"/>
    </row>
    <row r="43" spans="2:9" ht="18" customHeight="1">
      <c r="B43" s="114" t="s">
        <v>28</v>
      </c>
      <c r="C43" s="115"/>
      <c r="D43" s="60"/>
      <c r="E43" s="12"/>
      <c r="F43" s="11">
        <v>530</v>
      </c>
      <c r="G43" s="7"/>
      <c r="H43" s="7"/>
      <c r="I43" s="7"/>
    </row>
    <row r="44" spans="2:7" ht="15.75" customHeight="1">
      <c r="B44" s="5"/>
      <c r="C44" s="5"/>
      <c r="D44" s="5"/>
      <c r="E44" s="5"/>
      <c r="F44" s="1"/>
      <c r="G44" s="5"/>
    </row>
  </sheetData>
  <sheetProtection/>
  <mergeCells count="44">
    <mergeCell ref="I6:I8"/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9:D9"/>
    <mergeCell ref="B10:D10"/>
    <mergeCell ref="B11:D11"/>
    <mergeCell ref="F1:H1"/>
    <mergeCell ref="G2:H2"/>
    <mergeCell ref="B12:D12"/>
    <mergeCell ref="H6:H8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view="pageBreakPreview" zoomScale="60" workbookViewId="0" topLeftCell="A7">
      <selection activeCell="H7" sqref="H7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7.125" style="2" customWidth="1"/>
    <col min="6" max="6" width="13.875" style="2" customWidth="1"/>
    <col min="7" max="7" width="18.125" style="2" customWidth="1"/>
    <col min="8" max="8" width="20.25390625" style="2" customWidth="1"/>
    <col min="9" max="9" width="14.00390625" style="2" customWidth="1"/>
    <col min="10" max="10" width="17.75390625" style="2" customWidth="1"/>
    <col min="11" max="11" width="15.125" style="2" customWidth="1"/>
    <col min="12" max="12" width="14.25390625" style="2" customWidth="1"/>
    <col min="13" max="13" width="17.125" style="2" customWidth="1"/>
    <col min="14" max="14" width="15.75390625" style="2" customWidth="1"/>
    <col min="15" max="16384" width="9.125" style="2" customWidth="1"/>
  </cols>
  <sheetData>
    <row r="1" spans="2:8" ht="15">
      <c r="B1" s="135" t="s">
        <v>66</v>
      </c>
      <c r="C1" s="135"/>
      <c r="D1" s="135"/>
      <c r="E1" s="135"/>
      <c r="F1" s="135"/>
      <c r="G1" s="135"/>
      <c r="H1" s="135"/>
    </row>
    <row r="3" spans="2:14" ht="45.75" customHeight="1">
      <c r="B3" s="136" t="s">
        <v>0</v>
      </c>
      <c r="C3" s="137"/>
      <c r="D3" s="142" t="s">
        <v>46</v>
      </c>
      <c r="E3" s="145" t="s">
        <v>67</v>
      </c>
      <c r="F3" s="109" t="s">
        <v>68</v>
      </c>
      <c r="G3" s="109"/>
      <c r="H3" s="109"/>
      <c r="I3" s="109"/>
      <c r="J3" s="109"/>
      <c r="K3" s="109"/>
      <c r="L3" s="109"/>
      <c r="M3" s="109"/>
      <c r="N3" s="109"/>
    </row>
    <row r="4" spans="2:14" ht="16.5" customHeight="1">
      <c r="B4" s="138"/>
      <c r="C4" s="139"/>
      <c r="D4" s="143"/>
      <c r="E4" s="146"/>
      <c r="F4" s="131">
        <v>2018</v>
      </c>
      <c r="G4" s="132"/>
      <c r="H4" s="133"/>
      <c r="I4" s="131">
        <v>2019</v>
      </c>
      <c r="J4" s="132"/>
      <c r="K4" s="133"/>
      <c r="L4" s="131">
        <v>2020</v>
      </c>
      <c r="M4" s="132"/>
      <c r="N4" s="133"/>
    </row>
    <row r="5" spans="2:14" ht="15" customHeight="1">
      <c r="B5" s="138"/>
      <c r="C5" s="139"/>
      <c r="D5" s="143"/>
      <c r="E5" s="146"/>
      <c r="F5" s="148" t="s">
        <v>69</v>
      </c>
      <c r="G5" s="129" t="s">
        <v>2</v>
      </c>
      <c r="H5" s="130"/>
      <c r="I5" s="148" t="s">
        <v>69</v>
      </c>
      <c r="J5" s="129" t="s">
        <v>2</v>
      </c>
      <c r="K5" s="130"/>
      <c r="L5" s="148" t="s">
        <v>69</v>
      </c>
      <c r="M5" s="129" t="s">
        <v>2</v>
      </c>
      <c r="N5" s="130"/>
    </row>
    <row r="6" spans="2:14" ht="120" customHeight="1">
      <c r="B6" s="140"/>
      <c r="C6" s="141"/>
      <c r="D6" s="144"/>
      <c r="E6" s="147"/>
      <c r="F6" s="149"/>
      <c r="G6" s="41" t="s">
        <v>70</v>
      </c>
      <c r="H6" s="41" t="s">
        <v>71</v>
      </c>
      <c r="I6" s="149"/>
      <c r="J6" s="41" t="s">
        <v>70</v>
      </c>
      <c r="K6" s="41" t="s">
        <v>71</v>
      </c>
      <c r="L6" s="149"/>
      <c r="M6" s="41" t="s">
        <v>70</v>
      </c>
      <c r="N6" s="41" t="s">
        <v>71</v>
      </c>
    </row>
    <row r="7" spans="2:14" ht="66.75" customHeight="1">
      <c r="B7" s="63" t="s">
        <v>72</v>
      </c>
      <c r="C7" s="63"/>
      <c r="D7" s="7">
        <v>1</v>
      </c>
      <c r="E7" s="6" t="s">
        <v>10</v>
      </c>
      <c r="F7" s="7">
        <f>G7+H7</f>
        <v>6649553.68</v>
      </c>
      <c r="G7" s="21">
        <f>'раздел 3 2018'!E51+'раздел 3 2018'!E52+'раздел 3 2018'!E53+'раздел 3 2018'!E54</f>
        <v>6649553.68</v>
      </c>
      <c r="H7" s="7"/>
      <c r="I7" s="7">
        <f>J7+K7</f>
        <v>5202100</v>
      </c>
      <c r="J7" s="21">
        <f>'2019'!E32+'2019'!E33+'2019'!E34+'2019'!E35</f>
        <v>5202100</v>
      </c>
      <c r="K7" s="7"/>
      <c r="L7" s="7">
        <f>M7+N7</f>
        <v>5801300</v>
      </c>
      <c r="M7" s="21">
        <f>'2020'!E32+'2020'!E33+'2020'!E34+'2020'!E35</f>
        <v>5801300</v>
      </c>
      <c r="N7" s="7"/>
    </row>
    <row r="8" spans="2:14" ht="80.25" customHeight="1">
      <c r="B8" s="63" t="s">
        <v>82</v>
      </c>
      <c r="C8" s="63"/>
      <c r="D8" s="7">
        <v>2</v>
      </c>
      <c r="E8" s="6" t="s">
        <v>10</v>
      </c>
      <c r="F8" s="7">
        <f>G8+H8</f>
        <v>721722</v>
      </c>
      <c r="G8" s="58">
        <f>721722</f>
        <v>721722</v>
      </c>
      <c r="H8" s="7"/>
      <c r="I8" s="7">
        <f>J8+K8</f>
        <v>0</v>
      </c>
      <c r="J8" s="7"/>
      <c r="K8" s="7"/>
      <c r="L8" s="7">
        <f>M8+N8</f>
        <v>0</v>
      </c>
      <c r="M8" s="7"/>
      <c r="N8" s="7"/>
    </row>
    <row r="9" spans="2:14" ht="51" customHeight="1">
      <c r="B9" s="63" t="s">
        <v>73</v>
      </c>
      <c r="C9" s="63"/>
      <c r="D9" s="7">
        <v>3</v>
      </c>
      <c r="E9" s="9">
        <v>900</v>
      </c>
      <c r="F9" s="7">
        <f>G9+H9</f>
        <v>5927831.68</v>
      </c>
      <c r="G9" s="21">
        <f>G7-G8</f>
        <v>5927831.68</v>
      </c>
      <c r="H9" s="21">
        <f>H7-H8</f>
        <v>0</v>
      </c>
      <c r="I9" s="7">
        <f>J9+K9</f>
        <v>5202100</v>
      </c>
      <c r="J9" s="21">
        <f>J7-J8</f>
        <v>5202100</v>
      </c>
      <c r="K9" s="21">
        <f>K7-K8</f>
        <v>0</v>
      </c>
      <c r="L9" s="7">
        <f>M9+N9</f>
        <v>5801300</v>
      </c>
      <c r="M9" s="21">
        <f>M7-M8</f>
        <v>5801300</v>
      </c>
      <c r="N9" s="21">
        <f>N7-N8</f>
        <v>0</v>
      </c>
    </row>
    <row r="10" spans="2:3" ht="15" customHeight="1">
      <c r="B10" s="4"/>
      <c r="C10" s="4"/>
    </row>
    <row r="11" ht="11.25" customHeight="1"/>
    <row r="12" spans="2:14" ht="33.75" customHeight="1">
      <c r="B12" s="95" t="s">
        <v>54</v>
      </c>
      <c r="C12" s="95"/>
      <c r="D12" s="95"/>
      <c r="E12" s="95"/>
      <c r="F12" s="95"/>
      <c r="G12" s="95"/>
      <c r="H12" s="95"/>
      <c r="J12" s="95" t="s">
        <v>64</v>
      </c>
      <c r="K12" s="95"/>
      <c r="L12" s="95"/>
      <c r="M12" s="95"/>
      <c r="N12" s="95"/>
    </row>
    <row r="13" spans="2:12" ht="20.25" customHeight="1">
      <c r="B13" s="23"/>
      <c r="C13" s="23"/>
      <c r="D13" s="23"/>
      <c r="J13" s="23"/>
      <c r="K13" s="23"/>
      <c r="L13" s="23"/>
    </row>
    <row r="14" spans="2:14" ht="30.75" customHeight="1">
      <c r="B14" s="134" t="s">
        <v>0</v>
      </c>
      <c r="C14" s="134"/>
      <c r="D14" s="134"/>
      <c r="E14" s="134"/>
      <c r="F14" s="6" t="s">
        <v>58</v>
      </c>
      <c r="G14" s="7" t="s">
        <v>59</v>
      </c>
      <c r="I14" s="150" t="s">
        <v>0</v>
      </c>
      <c r="J14" s="151"/>
      <c r="K14" s="151"/>
      <c r="L14" s="151"/>
      <c r="M14" s="6" t="s">
        <v>58</v>
      </c>
      <c r="N14" s="7" t="s">
        <v>65</v>
      </c>
    </row>
    <row r="15" spans="2:14" ht="30.75" customHeight="1">
      <c r="B15" s="63" t="s">
        <v>55</v>
      </c>
      <c r="C15" s="63"/>
      <c r="D15" s="63"/>
      <c r="E15" s="63"/>
      <c r="F15" s="40" t="s">
        <v>60</v>
      </c>
      <c r="G15" s="7">
        <v>6682.75</v>
      </c>
      <c r="I15" s="77" t="s">
        <v>52</v>
      </c>
      <c r="J15" s="113"/>
      <c r="K15" s="113"/>
      <c r="L15" s="113"/>
      <c r="M15" s="40" t="s">
        <v>60</v>
      </c>
      <c r="N15" s="7">
        <v>0</v>
      </c>
    </row>
    <row r="16" spans="2:14" ht="54" customHeight="1">
      <c r="B16" s="63" t="s">
        <v>56</v>
      </c>
      <c r="C16" s="63"/>
      <c r="D16" s="63"/>
      <c r="E16" s="63"/>
      <c r="F16" s="40" t="s">
        <v>62</v>
      </c>
      <c r="G16" s="7"/>
      <c r="I16" s="77" t="s">
        <v>81</v>
      </c>
      <c r="J16" s="113"/>
      <c r="K16" s="113"/>
      <c r="L16" s="113"/>
      <c r="M16" s="40" t="s">
        <v>62</v>
      </c>
      <c r="N16" s="7">
        <v>0</v>
      </c>
    </row>
    <row r="17" spans="2:14" ht="28.5" customHeight="1">
      <c r="B17" s="63" t="s">
        <v>57</v>
      </c>
      <c r="C17" s="63"/>
      <c r="D17" s="63"/>
      <c r="E17" s="63"/>
      <c r="F17" s="40" t="s">
        <v>61</v>
      </c>
      <c r="G17" s="7"/>
      <c r="I17" s="77" t="s">
        <v>53</v>
      </c>
      <c r="J17" s="113"/>
      <c r="K17" s="113"/>
      <c r="L17" s="113"/>
      <c r="M17" s="40" t="s">
        <v>61</v>
      </c>
      <c r="N17" s="7">
        <v>0</v>
      </c>
    </row>
    <row r="18" spans="2:7" ht="28.5" customHeight="1" hidden="1">
      <c r="B18" s="63"/>
      <c r="C18" s="63"/>
      <c r="D18" s="63"/>
      <c r="E18" s="63"/>
      <c r="F18" s="40"/>
      <c r="G18" s="7"/>
    </row>
    <row r="19" spans="2:7" ht="29.25" customHeight="1">
      <c r="B19" s="63" t="s">
        <v>51</v>
      </c>
      <c r="C19" s="63"/>
      <c r="D19" s="63"/>
      <c r="E19" s="63"/>
      <c r="F19" s="40" t="s">
        <v>63</v>
      </c>
      <c r="G19" s="7"/>
    </row>
    <row r="20" spans="2:7" ht="29.25" customHeight="1" hidden="1">
      <c r="B20" s="134"/>
      <c r="C20" s="134"/>
      <c r="D20" s="134"/>
      <c r="E20" s="134"/>
      <c r="F20" s="39"/>
      <c r="G20" s="7"/>
    </row>
    <row r="21" spans="2:8" s="5" customFormat="1" ht="28.5" customHeight="1">
      <c r="B21" s="2"/>
      <c r="C21" s="2"/>
      <c r="D21" s="2"/>
      <c r="E21" s="2"/>
      <c r="F21" s="2"/>
      <c r="G21" s="2"/>
      <c r="H21" s="2"/>
    </row>
    <row r="22" ht="22.5" customHeight="1"/>
    <row r="23" ht="16.5" customHeight="1"/>
    <row r="24" ht="43.5" customHeight="1"/>
    <row r="25" ht="28.5" customHeight="1"/>
    <row r="26" ht="68.25" customHeight="1"/>
    <row r="27" ht="28.5" customHeight="1"/>
  </sheetData>
  <sheetProtection/>
  <mergeCells count="30">
    <mergeCell ref="B17:E17"/>
    <mergeCell ref="B19:E19"/>
    <mergeCell ref="B20:E20"/>
    <mergeCell ref="L4:N4"/>
    <mergeCell ref="I5:I6"/>
    <mergeCell ref="J5:K5"/>
    <mergeCell ref="L5:L6"/>
    <mergeCell ref="M5:N5"/>
    <mergeCell ref="I17:L17"/>
    <mergeCell ref="I14:L14"/>
    <mergeCell ref="B1:H1"/>
    <mergeCell ref="B3:C6"/>
    <mergeCell ref="D3:D6"/>
    <mergeCell ref="E3:E6"/>
    <mergeCell ref="F5:F6"/>
    <mergeCell ref="I15:L15"/>
    <mergeCell ref="B12:H12"/>
    <mergeCell ref="J12:N12"/>
    <mergeCell ref="B7:C7"/>
    <mergeCell ref="B8:C8"/>
    <mergeCell ref="G5:H5"/>
    <mergeCell ref="F3:N3"/>
    <mergeCell ref="F4:H4"/>
    <mergeCell ref="I4:K4"/>
    <mergeCell ref="B18:E18"/>
    <mergeCell ref="I16:L16"/>
    <mergeCell ref="B14:E14"/>
    <mergeCell ref="B15:E15"/>
    <mergeCell ref="B16:E16"/>
    <mergeCell ref="B9:C9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45"/>
  <sheetViews>
    <sheetView view="pageBreakPreview" zoomScale="96" zoomScaleSheetLayoutView="96" workbookViewId="0" topLeftCell="A10">
      <selection activeCell="G2" sqref="G2:H2"/>
    </sheetView>
  </sheetViews>
  <sheetFormatPr defaultColWidth="9.00390625" defaultRowHeight="12.75"/>
  <cols>
    <col min="1" max="1" width="3.003906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4.875" style="2" customWidth="1"/>
    <col min="8" max="8" width="16.875" style="2" customWidth="1"/>
    <col min="9" max="9" width="15.75390625" style="2" customWidth="1"/>
    <col min="10" max="16384" width="9.125" style="2" customWidth="1"/>
  </cols>
  <sheetData>
    <row r="1" spans="6:8" ht="69" customHeight="1">
      <c r="F1" s="64" t="s">
        <v>120</v>
      </c>
      <c r="G1" s="64"/>
      <c r="H1" s="64"/>
    </row>
    <row r="2" spans="7:8" ht="13.5" customHeight="1">
      <c r="G2" s="97" t="str">
        <f>'прилож.фин.обес.'!G2</f>
        <v>от  " 29 " мая  2018  г. </v>
      </c>
      <c r="H2" s="97"/>
    </row>
    <row r="3" ht="13.5" customHeight="1">
      <c r="G3" s="31"/>
    </row>
    <row r="4" spans="2:8" ht="25.5" customHeight="1">
      <c r="B4" s="95" t="s">
        <v>107</v>
      </c>
      <c r="C4" s="95"/>
      <c r="D4" s="95"/>
      <c r="E4" s="95"/>
      <c r="F4" s="95"/>
      <c r="G4" s="95"/>
      <c r="H4" s="95"/>
    </row>
    <row r="5" spans="2:8" ht="6.75" customHeight="1">
      <c r="B5" s="23"/>
      <c r="C5" s="23"/>
      <c r="D5" s="23"/>
      <c r="E5" s="23"/>
      <c r="F5" s="23"/>
      <c r="G5" s="23"/>
      <c r="H5" s="23"/>
    </row>
    <row r="6" spans="2:9" ht="15" customHeight="1">
      <c r="B6" s="23"/>
      <c r="C6" s="23"/>
      <c r="D6" s="23"/>
      <c r="E6" s="23"/>
      <c r="F6" s="23"/>
      <c r="G6" s="52" t="s">
        <v>105</v>
      </c>
      <c r="H6" s="52" t="s">
        <v>106</v>
      </c>
      <c r="I6" s="52" t="s">
        <v>121</v>
      </c>
    </row>
    <row r="7" spans="2:9" ht="15.75" customHeight="1">
      <c r="B7" s="116" t="s">
        <v>0</v>
      </c>
      <c r="C7" s="116"/>
      <c r="D7" s="116"/>
      <c r="E7" s="119" t="s">
        <v>46</v>
      </c>
      <c r="F7" s="126" t="s">
        <v>47</v>
      </c>
      <c r="G7" s="109" t="s">
        <v>50</v>
      </c>
      <c r="H7" s="109" t="s">
        <v>50</v>
      </c>
      <c r="I7" s="109" t="s">
        <v>50</v>
      </c>
    </row>
    <row r="8" spans="2:9" ht="40.5" customHeight="1">
      <c r="B8" s="116"/>
      <c r="C8" s="116"/>
      <c r="D8" s="116"/>
      <c r="E8" s="120"/>
      <c r="F8" s="127"/>
      <c r="G8" s="109"/>
      <c r="H8" s="109"/>
      <c r="I8" s="109"/>
    </row>
    <row r="9" spans="2:9" ht="27.75" customHeight="1">
      <c r="B9" s="116"/>
      <c r="C9" s="116"/>
      <c r="D9" s="116"/>
      <c r="E9" s="121"/>
      <c r="F9" s="128"/>
      <c r="G9" s="109"/>
      <c r="H9" s="109"/>
      <c r="I9" s="109"/>
    </row>
    <row r="10" spans="2:9" ht="30" customHeight="1">
      <c r="B10" s="61" t="s">
        <v>9</v>
      </c>
      <c r="C10" s="61"/>
      <c r="D10" s="61"/>
      <c r="E10" s="7"/>
      <c r="F10" s="6" t="s">
        <v>10</v>
      </c>
      <c r="G10" s="7"/>
      <c r="H10" s="7"/>
      <c r="I10" s="7"/>
    </row>
    <row r="11" spans="2:13" ht="24.75" customHeight="1">
      <c r="B11" s="96" t="s">
        <v>3</v>
      </c>
      <c r="C11" s="96"/>
      <c r="D11" s="96"/>
      <c r="E11" s="22"/>
      <c r="F11" s="6" t="s">
        <v>10</v>
      </c>
      <c r="G11" s="21">
        <v>1241722</v>
      </c>
      <c r="H11" s="21">
        <v>18600</v>
      </c>
      <c r="I11" s="21">
        <v>18600</v>
      </c>
      <c r="K11" s="54">
        <f>G10+G11-G12</f>
        <v>0</v>
      </c>
      <c r="L11" s="54">
        <f>H10+H11-H12</f>
        <v>0</v>
      </c>
      <c r="M11" s="54">
        <f>I10+I11-I12</f>
        <v>0</v>
      </c>
    </row>
    <row r="12" spans="2:9" s="13" customFormat="1" ht="22.5" customHeight="1">
      <c r="B12" s="96" t="s">
        <v>5</v>
      </c>
      <c r="C12" s="96"/>
      <c r="D12" s="96"/>
      <c r="E12" s="22"/>
      <c r="F12" s="9">
        <v>900</v>
      </c>
      <c r="G12" s="20">
        <f>G14+G19+G27+G30+G35+G41+G34</f>
        <v>1241722</v>
      </c>
      <c r="H12" s="20">
        <f>H14+H19+H27+H30+H35+H41+H34</f>
        <v>18600</v>
      </c>
      <c r="I12" s="20">
        <f>I14+I19+I27+I30+I35+I41+I34</f>
        <v>18600</v>
      </c>
    </row>
    <row r="13" spans="2:9" ht="18" customHeight="1">
      <c r="B13" s="61" t="s">
        <v>4</v>
      </c>
      <c r="C13" s="61"/>
      <c r="D13" s="61"/>
      <c r="E13" s="7"/>
      <c r="F13" s="6"/>
      <c r="G13" s="7"/>
      <c r="H13" s="7"/>
      <c r="I13" s="7"/>
    </row>
    <row r="14" spans="2:9" ht="30.75" customHeight="1">
      <c r="B14" s="91" t="s">
        <v>31</v>
      </c>
      <c r="C14" s="91"/>
      <c r="D14" s="91"/>
      <c r="E14" s="37"/>
      <c r="F14" s="43">
        <v>210</v>
      </c>
      <c r="G14" s="21">
        <f>G16+G17+G18</f>
        <v>0</v>
      </c>
      <c r="H14" s="21">
        <f>H16+H17+H18</f>
        <v>0</v>
      </c>
      <c r="I14" s="21">
        <f>I16+I17+I18</f>
        <v>0</v>
      </c>
    </row>
    <row r="15" spans="2:9" ht="21.75" customHeight="1">
      <c r="B15" s="63" t="s">
        <v>1</v>
      </c>
      <c r="C15" s="63"/>
      <c r="D15" s="63"/>
      <c r="E15" s="34"/>
      <c r="F15" s="7"/>
      <c r="G15" s="7"/>
      <c r="H15" s="7"/>
      <c r="I15" s="7"/>
    </row>
    <row r="16" spans="2:9" ht="19.5" customHeight="1">
      <c r="B16" s="61" t="s">
        <v>11</v>
      </c>
      <c r="C16" s="61"/>
      <c r="D16" s="61"/>
      <c r="E16" s="7"/>
      <c r="F16" s="43">
        <v>211</v>
      </c>
      <c r="G16" s="7"/>
      <c r="H16" s="7"/>
      <c r="I16" s="7"/>
    </row>
    <row r="17" spans="2:9" ht="19.5" customHeight="1">
      <c r="B17" s="110" t="s">
        <v>12</v>
      </c>
      <c r="C17" s="110"/>
      <c r="D17" s="110"/>
      <c r="E17" s="36"/>
      <c r="F17" s="43">
        <v>212</v>
      </c>
      <c r="G17" s="7"/>
      <c r="H17" s="7"/>
      <c r="I17" s="7"/>
    </row>
    <row r="18" spans="2:9" ht="19.5" customHeight="1">
      <c r="B18" s="61" t="s">
        <v>13</v>
      </c>
      <c r="C18" s="61"/>
      <c r="D18" s="61"/>
      <c r="E18" s="7"/>
      <c r="F18" s="43">
        <v>213</v>
      </c>
      <c r="G18" s="7"/>
      <c r="H18" s="7"/>
      <c r="I18" s="7"/>
    </row>
    <row r="19" spans="2:9" ht="19.5" customHeight="1">
      <c r="B19" s="61" t="s">
        <v>32</v>
      </c>
      <c r="C19" s="61"/>
      <c r="D19" s="61"/>
      <c r="E19" s="7"/>
      <c r="F19" s="43">
        <v>220</v>
      </c>
      <c r="G19" s="21">
        <f>G21+G22+G23+G24+G25+G26</f>
        <v>1221722</v>
      </c>
      <c r="H19" s="21">
        <f>H21+H22+H23+H24+H25+H26</f>
        <v>0</v>
      </c>
      <c r="I19" s="21">
        <f>I21+I22+I23+I24+I25+I26</f>
        <v>0</v>
      </c>
    </row>
    <row r="20" spans="2:9" ht="19.5" customHeight="1">
      <c r="B20" s="63" t="s">
        <v>1</v>
      </c>
      <c r="C20" s="63"/>
      <c r="D20" s="63"/>
      <c r="E20" s="34"/>
      <c r="F20" s="43"/>
      <c r="G20" s="7"/>
      <c r="H20" s="7"/>
      <c r="I20" s="7"/>
    </row>
    <row r="21" spans="2:9" ht="19.5" customHeight="1">
      <c r="B21" s="61" t="s">
        <v>14</v>
      </c>
      <c r="C21" s="61"/>
      <c r="D21" s="61"/>
      <c r="E21" s="7"/>
      <c r="F21" s="43">
        <v>221</v>
      </c>
      <c r="G21" s="7"/>
      <c r="H21" s="7"/>
      <c r="I21" s="7"/>
    </row>
    <row r="22" spans="2:9" ht="19.5" customHeight="1">
      <c r="B22" s="61" t="s">
        <v>15</v>
      </c>
      <c r="C22" s="61"/>
      <c r="D22" s="61"/>
      <c r="E22" s="7"/>
      <c r="F22" s="43">
        <v>222</v>
      </c>
      <c r="G22" s="7"/>
      <c r="H22" s="7"/>
      <c r="I22" s="7"/>
    </row>
    <row r="23" spans="2:9" ht="19.5" customHeight="1">
      <c r="B23" s="61" t="s">
        <v>16</v>
      </c>
      <c r="C23" s="61"/>
      <c r="D23" s="61"/>
      <c r="E23" s="7"/>
      <c r="F23" s="43">
        <v>223</v>
      </c>
      <c r="G23" s="7"/>
      <c r="H23" s="7"/>
      <c r="I23" s="7"/>
    </row>
    <row r="24" spans="2:9" ht="19.5" customHeight="1">
      <c r="B24" s="61" t="s">
        <v>17</v>
      </c>
      <c r="C24" s="61"/>
      <c r="D24" s="61"/>
      <c r="E24" s="7"/>
      <c r="F24" s="43">
        <v>224</v>
      </c>
      <c r="G24" s="7"/>
      <c r="H24" s="7"/>
      <c r="I24" s="7"/>
    </row>
    <row r="25" spans="2:9" ht="19.5" customHeight="1">
      <c r="B25" s="61" t="s">
        <v>18</v>
      </c>
      <c r="C25" s="61"/>
      <c r="D25" s="61"/>
      <c r="E25" s="7"/>
      <c r="F25" s="43">
        <v>225</v>
      </c>
      <c r="G25" s="21">
        <f>686722+11000+11000</f>
        <v>708722</v>
      </c>
      <c r="H25" s="7"/>
      <c r="I25" s="7"/>
    </row>
    <row r="26" spans="2:9" ht="18" customHeight="1">
      <c r="B26" s="61" t="s">
        <v>19</v>
      </c>
      <c r="C26" s="61"/>
      <c r="D26" s="61"/>
      <c r="E26" s="7"/>
      <c r="F26" s="43">
        <v>226</v>
      </c>
      <c r="G26" s="21">
        <f>24000+24000+465000</f>
        <v>513000</v>
      </c>
      <c r="H26" s="7"/>
      <c r="I26" s="7"/>
    </row>
    <row r="27" spans="2:9" ht="18" customHeight="1">
      <c r="B27" s="61" t="s">
        <v>33</v>
      </c>
      <c r="C27" s="61"/>
      <c r="D27" s="61"/>
      <c r="E27" s="7"/>
      <c r="F27" s="43">
        <v>240</v>
      </c>
      <c r="G27" s="7"/>
      <c r="H27" s="7"/>
      <c r="I27" s="7"/>
    </row>
    <row r="28" spans="2:9" ht="18" customHeight="1">
      <c r="B28" s="63" t="s">
        <v>1</v>
      </c>
      <c r="C28" s="63"/>
      <c r="D28" s="63"/>
      <c r="E28" s="34"/>
      <c r="F28" s="43"/>
      <c r="G28" s="7"/>
      <c r="H28" s="7"/>
      <c r="I28" s="7"/>
    </row>
    <row r="29" spans="2:9" ht="18" customHeight="1">
      <c r="B29" s="61" t="s">
        <v>20</v>
      </c>
      <c r="C29" s="61"/>
      <c r="D29" s="61"/>
      <c r="E29" s="7"/>
      <c r="F29" s="43">
        <v>241</v>
      </c>
      <c r="G29" s="7"/>
      <c r="H29" s="7"/>
      <c r="I29" s="7"/>
    </row>
    <row r="30" spans="2:9" ht="18" customHeight="1">
      <c r="B30" s="61" t="s">
        <v>34</v>
      </c>
      <c r="C30" s="61"/>
      <c r="D30" s="61"/>
      <c r="E30" s="7"/>
      <c r="F30" s="43">
        <v>260</v>
      </c>
      <c r="G30" s="7"/>
      <c r="H30" s="7"/>
      <c r="I30" s="7"/>
    </row>
    <row r="31" spans="2:9" ht="18" customHeight="1">
      <c r="B31" s="63" t="s">
        <v>1</v>
      </c>
      <c r="C31" s="63"/>
      <c r="D31" s="63"/>
      <c r="E31" s="34"/>
      <c r="F31" s="43"/>
      <c r="G31" s="7"/>
      <c r="H31" s="7"/>
      <c r="I31" s="7"/>
    </row>
    <row r="32" spans="2:9" ht="18" customHeight="1">
      <c r="B32" s="61" t="s">
        <v>21</v>
      </c>
      <c r="C32" s="61"/>
      <c r="D32" s="61"/>
      <c r="E32" s="7"/>
      <c r="F32" s="43">
        <v>262</v>
      </c>
      <c r="G32" s="7"/>
      <c r="H32" s="7"/>
      <c r="I32" s="7"/>
    </row>
    <row r="33" spans="2:9" ht="18" customHeight="1">
      <c r="B33" s="66" t="s">
        <v>22</v>
      </c>
      <c r="C33" s="66"/>
      <c r="D33" s="66"/>
      <c r="E33" s="35"/>
      <c r="F33" s="43">
        <v>263</v>
      </c>
      <c r="G33" s="7"/>
      <c r="H33" s="7"/>
      <c r="I33" s="7"/>
    </row>
    <row r="34" spans="2:9" ht="18" customHeight="1">
      <c r="B34" s="61" t="s">
        <v>23</v>
      </c>
      <c r="C34" s="61"/>
      <c r="D34" s="61"/>
      <c r="E34" s="7"/>
      <c r="F34" s="43">
        <v>290</v>
      </c>
      <c r="G34" s="7"/>
      <c r="H34" s="7"/>
      <c r="I34" s="7"/>
    </row>
    <row r="35" spans="2:9" ht="18" customHeight="1">
      <c r="B35" s="61" t="s">
        <v>35</v>
      </c>
      <c r="C35" s="61"/>
      <c r="D35" s="61"/>
      <c r="E35" s="7"/>
      <c r="F35" s="43">
        <v>300</v>
      </c>
      <c r="G35" s="21">
        <f>G37+G38+G39+G40</f>
        <v>20000</v>
      </c>
      <c r="H35" s="21">
        <f>H37+H38+H39+H40</f>
        <v>18600</v>
      </c>
      <c r="I35" s="21">
        <f>I37+I38+I39+I40</f>
        <v>18600</v>
      </c>
    </row>
    <row r="36" spans="2:9" ht="18" customHeight="1">
      <c r="B36" s="63" t="s">
        <v>1</v>
      </c>
      <c r="C36" s="63"/>
      <c r="D36" s="63"/>
      <c r="E36" s="34"/>
      <c r="F36" s="43"/>
      <c r="G36" s="7"/>
      <c r="H36" s="7"/>
      <c r="I36" s="7"/>
    </row>
    <row r="37" spans="2:9" ht="18" customHeight="1">
      <c r="B37" s="61" t="s">
        <v>24</v>
      </c>
      <c r="C37" s="61"/>
      <c r="D37" s="61"/>
      <c r="E37" s="7"/>
      <c r="F37" s="43">
        <v>310</v>
      </c>
      <c r="G37" s="7"/>
      <c r="H37" s="21">
        <v>18600</v>
      </c>
      <c r="I37" s="21">
        <v>18600</v>
      </c>
    </row>
    <row r="38" spans="2:9" ht="18" customHeight="1">
      <c r="B38" s="61" t="s">
        <v>25</v>
      </c>
      <c r="C38" s="61"/>
      <c r="D38" s="61"/>
      <c r="E38" s="7"/>
      <c r="F38" s="43">
        <v>320</v>
      </c>
      <c r="G38" s="7"/>
      <c r="H38" s="7"/>
      <c r="I38" s="7"/>
    </row>
    <row r="39" spans="2:9" ht="18" customHeight="1">
      <c r="B39" s="61" t="s">
        <v>26</v>
      </c>
      <c r="C39" s="61"/>
      <c r="D39" s="61"/>
      <c r="E39" s="7"/>
      <c r="F39" s="43">
        <v>330</v>
      </c>
      <c r="G39" s="7"/>
      <c r="H39" s="7"/>
      <c r="I39" s="7"/>
    </row>
    <row r="40" spans="2:9" ht="15.75" customHeight="1">
      <c r="B40" s="61" t="s">
        <v>27</v>
      </c>
      <c r="C40" s="61"/>
      <c r="D40" s="61"/>
      <c r="E40" s="7"/>
      <c r="F40" s="43">
        <v>340</v>
      </c>
      <c r="G40" s="7">
        <v>20000</v>
      </c>
      <c r="H40" s="7"/>
      <c r="I40" s="7"/>
    </row>
    <row r="41" spans="2:9" ht="18" customHeight="1">
      <c r="B41" s="61" t="s">
        <v>36</v>
      </c>
      <c r="C41" s="61"/>
      <c r="D41" s="61"/>
      <c r="E41" s="7"/>
      <c r="F41" s="43">
        <v>500</v>
      </c>
      <c r="G41" s="7"/>
      <c r="H41" s="7"/>
      <c r="I41" s="7"/>
    </row>
    <row r="42" spans="2:9" ht="15" customHeight="1">
      <c r="B42" s="63" t="s">
        <v>1</v>
      </c>
      <c r="C42" s="63"/>
      <c r="D42" s="63"/>
      <c r="E42" s="34"/>
      <c r="F42" s="43"/>
      <c r="G42" s="7"/>
      <c r="H42" s="7"/>
      <c r="I42" s="7"/>
    </row>
    <row r="43" spans="2:9" ht="29.25" customHeight="1">
      <c r="B43" s="61" t="s">
        <v>29</v>
      </c>
      <c r="C43" s="61"/>
      <c r="D43" s="61"/>
      <c r="E43" s="7"/>
      <c r="F43" s="43">
        <v>520</v>
      </c>
      <c r="G43" s="7"/>
      <c r="H43" s="7"/>
      <c r="I43" s="7"/>
    </row>
    <row r="44" spans="2:9" ht="18" customHeight="1">
      <c r="B44" s="114" t="s">
        <v>28</v>
      </c>
      <c r="C44" s="115"/>
      <c r="D44" s="60"/>
      <c r="E44" s="12"/>
      <c r="F44" s="11">
        <v>530</v>
      </c>
      <c r="G44" s="7"/>
      <c r="H44" s="7"/>
      <c r="I44" s="7"/>
    </row>
    <row r="45" spans="2:7" ht="15.75" customHeight="1">
      <c r="B45" s="5"/>
      <c r="C45" s="5"/>
      <c r="D45" s="5"/>
      <c r="E45" s="5"/>
      <c r="F45" s="1"/>
      <c r="G45" s="5"/>
    </row>
  </sheetData>
  <sheetProtection/>
  <mergeCells count="44">
    <mergeCell ref="I7:I9"/>
    <mergeCell ref="F1:H1"/>
    <mergeCell ref="G2:H2"/>
    <mergeCell ref="B4:H4"/>
    <mergeCell ref="B7:D9"/>
    <mergeCell ref="E7:E9"/>
    <mergeCell ref="F7:F9"/>
    <mergeCell ref="G7:G9"/>
    <mergeCell ref="H7:H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9:D39"/>
    <mergeCell ref="B28:D28"/>
    <mergeCell ref="B29:D29"/>
    <mergeCell ref="B30:D30"/>
    <mergeCell ref="B31:D31"/>
    <mergeCell ref="B32:D32"/>
    <mergeCell ref="B33:D33"/>
    <mergeCell ref="B40:D40"/>
    <mergeCell ref="B41:D41"/>
    <mergeCell ref="B42:D42"/>
    <mergeCell ref="B43:D43"/>
    <mergeCell ref="B44:D44"/>
    <mergeCell ref="B34:D34"/>
    <mergeCell ref="B35:D35"/>
    <mergeCell ref="B36:D36"/>
    <mergeCell ref="B37:D37"/>
    <mergeCell ref="B38:D38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glavbuh</cp:lastModifiedBy>
  <cp:lastPrinted>2018-05-28T10:59:05Z</cp:lastPrinted>
  <dcterms:created xsi:type="dcterms:W3CDTF">2010-08-09T11:23:33Z</dcterms:created>
  <dcterms:modified xsi:type="dcterms:W3CDTF">2018-05-28T11:00:42Z</dcterms:modified>
  <cp:category/>
  <cp:version/>
  <cp:contentType/>
  <cp:contentStatus/>
</cp:coreProperties>
</file>